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blas\Desktop\"/>
    </mc:Choice>
  </mc:AlternateContent>
  <bookViews>
    <workbookView xWindow="-120" yWindow="-120" windowWidth="29040" windowHeight="15720" firstSheet="1" activeTab="1"/>
  </bookViews>
  <sheets>
    <sheet name="40+60" sheetId="1" state="hidden" r:id="rId1"/>
    <sheet name="50+5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2" l="1"/>
  <c r="Z15" i="2" s="1"/>
  <c r="AA15" i="2" s="1"/>
  <c r="Y14" i="2"/>
  <c r="Z14" i="2" s="1"/>
  <c r="Y13" i="2"/>
  <c r="Z13" i="2" s="1"/>
  <c r="Y9" i="2"/>
  <c r="Z9" i="2" s="1"/>
  <c r="AA9" i="2" s="1"/>
  <c r="AB9" i="2" s="1"/>
  <c r="Z8" i="2"/>
  <c r="AA8" i="2" s="1"/>
  <c r="AB8" i="2" s="1"/>
  <c r="X8" i="2"/>
  <c r="Y8" i="2" s="1"/>
  <c r="X7" i="2"/>
  <c r="V13" i="2"/>
  <c r="J17" i="2"/>
  <c r="I17" i="2"/>
  <c r="J12" i="2"/>
  <c r="I12" i="2"/>
  <c r="D47" i="2"/>
  <c r="D42" i="2"/>
  <c r="D37" i="2"/>
  <c r="G24" i="2"/>
  <c r="C22" i="2"/>
  <c r="N20" i="2"/>
  <c r="K20" i="2"/>
  <c r="E20" i="2"/>
  <c r="F22" i="2" s="1"/>
  <c r="V19" i="2"/>
  <c r="K19" i="2"/>
  <c r="E19" i="2"/>
  <c r="V18" i="2"/>
  <c r="K18" i="2"/>
  <c r="E18" i="2"/>
  <c r="C17" i="2"/>
  <c r="AG16" i="2"/>
  <c r="V16" i="2"/>
  <c r="K15" i="2"/>
  <c r="E15" i="2"/>
  <c r="K14" i="2"/>
  <c r="E14" i="2"/>
  <c r="K13" i="2"/>
  <c r="E13" i="2"/>
  <c r="F17" i="2" s="1"/>
  <c r="C12" i="2"/>
  <c r="C24" i="2" s="1"/>
  <c r="AG11" i="2"/>
  <c r="E11" i="2"/>
  <c r="AG10" i="2"/>
  <c r="E10" i="2"/>
  <c r="K9" i="2"/>
  <c r="E9" i="2"/>
  <c r="F12" i="2" s="1"/>
  <c r="K8" i="2"/>
  <c r="E8" i="2"/>
  <c r="E24" i="2" s="1"/>
  <c r="Y7" i="2"/>
  <c r="K7" i="2"/>
  <c r="E7" i="2"/>
  <c r="Y7" i="1"/>
  <c r="Z7" i="1" s="1"/>
  <c r="AA7" i="1" s="1"/>
  <c r="AB7" i="1" s="1"/>
  <c r="AG10" i="1"/>
  <c r="AG11" i="1"/>
  <c r="N15" i="1"/>
  <c r="O15" i="1"/>
  <c r="P15" i="1" s="1"/>
  <c r="N14" i="1"/>
  <c r="O14" i="1" s="1"/>
  <c r="N7" i="1"/>
  <c r="O7" i="1" s="1"/>
  <c r="Q7" i="1" s="1"/>
  <c r="R7" i="1" s="1"/>
  <c r="S7" i="1" s="1"/>
  <c r="T7" i="1" s="1"/>
  <c r="AA8" i="1"/>
  <c r="Y8" i="1"/>
  <c r="Y9" i="1"/>
  <c r="Z9" i="1" s="1"/>
  <c r="AA9" i="1" s="1"/>
  <c r="N9" i="1"/>
  <c r="O9" i="1" s="1"/>
  <c r="P9" i="1" s="1"/>
  <c r="Q9" i="1" s="1"/>
  <c r="R9" i="1" s="1"/>
  <c r="S9" i="1" s="1"/>
  <c r="T9" i="1" s="1"/>
  <c r="U9" i="1" s="1"/>
  <c r="N8" i="1"/>
  <c r="P8" i="1" s="1"/>
  <c r="Q8" i="1" s="1"/>
  <c r="R8" i="1" s="1"/>
  <c r="S8" i="1" s="1"/>
  <c r="C22" i="1"/>
  <c r="N20" i="1"/>
  <c r="O20" i="1" s="1"/>
  <c r="P20" i="1" s="1"/>
  <c r="Q20" i="1" s="1"/>
  <c r="R20" i="1" s="1"/>
  <c r="E11" i="1"/>
  <c r="E10" i="1"/>
  <c r="C12" i="1"/>
  <c r="D47" i="1"/>
  <c r="D42" i="1"/>
  <c r="D37" i="1"/>
  <c r="AG15" i="2" l="1"/>
  <c r="AG14" i="2"/>
  <c r="AA13" i="2"/>
  <c r="AG13" i="2" s="1"/>
  <c r="AG8" i="2"/>
  <c r="V8" i="2"/>
  <c r="V7" i="2"/>
  <c r="V20" i="2"/>
  <c r="V22" i="2" s="1"/>
  <c r="V15" i="2"/>
  <c r="Z7" i="2"/>
  <c r="AA7" i="2" s="1"/>
  <c r="AB7" i="2" s="1"/>
  <c r="O20" i="2"/>
  <c r="P20" i="2" s="1"/>
  <c r="Q20" i="2" s="1"/>
  <c r="R20" i="2" s="1"/>
  <c r="V14" i="2"/>
  <c r="AG17" i="2" l="1"/>
  <c r="AG9" i="2"/>
  <c r="V17" i="2"/>
  <c r="V9" i="2"/>
  <c r="V12" i="2" s="1"/>
  <c r="AG7" i="2"/>
  <c r="AG12" i="2" l="1"/>
  <c r="AG23" i="2" s="1"/>
  <c r="V23" i="2"/>
  <c r="AG24" i="2" l="1"/>
  <c r="G24" i="1" l="1"/>
  <c r="V20" i="1"/>
  <c r="K20" i="1"/>
  <c r="E20" i="1"/>
  <c r="V19" i="1"/>
  <c r="K19" i="1"/>
  <c r="E19" i="1"/>
  <c r="V18" i="1"/>
  <c r="K18" i="1"/>
  <c r="E18" i="1"/>
  <c r="J17" i="1"/>
  <c r="I17" i="1"/>
  <c r="C17" i="1"/>
  <c r="AG16" i="1"/>
  <c r="V16" i="1"/>
  <c r="AG15" i="1"/>
  <c r="V15" i="1"/>
  <c r="K15" i="1"/>
  <c r="E15" i="1"/>
  <c r="AG14" i="1"/>
  <c r="V14" i="1"/>
  <c r="K14" i="1"/>
  <c r="E14" i="1"/>
  <c r="AG13" i="1"/>
  <c r="V13" i="1"/>
  <c r="K13" i="1"/>
  <c r="E13" i="1"/>
  <c r="J12" i="1"/>
  <c r="I12" i="1"/>
  <c r="V9" i="1"/>
  <c r="K9" i="1"/>
  <c r="E9" i="1"/>
  <c r="V8" i="1"/>
  <c r="K8" i="1"/>
  <c r="E8" i="1"/>
  <c r="V7" i="1"/>
  <c r="K7" i="1"/>
  <c r="E7" i="1"/>
  <c r="F17" i="1" l="1"/>
  <c r="AG17" i="1"/>
  <c r="AG28" i="1" s="1"/>
  <c r="AG8" i="1"/>
  <c r="F12" i="1"/>
  <c r="V12" i="1"/>
  <c r="F22" i="1"/>
  <c r="C24" i="1"/>
  <c r="AG7" i="1"/>
  <c r="AG9" i="1"/>
  <c r="V17" i="1"/>
  <c r="V22" i="1"/>
  <c r="E24" i="1"/>
  <c r="AG12" i="1" l="1"/>
  <c r="V23" i="1"/>
  <c r="AG23" i="1" l="1"/>
  <c r="AG24" i="1" s="1"/>
</calcChain>
</file>

<file path=xl/sharedStrings.xml><?xml version="1.0" encoding="utf-8"?>
<sst xmlns="http://schemas.openxmlformats.org/spreadsheetml/2006/main" count="186" uniqueCount="54">
  <si>
    <t xml:space="preserve">K dispozici </t>
  </si>
  <si>
    <t>počet osob</t>
  </si>
  <si>
    <t>celkem pro pohár</t>
  </si>
  <si>
    <t>pro předkola</t>
  </si>
  <si>
    <t>pro finále</t>
  </si>
  <si>
    <t>počet osob pro odměnu - předkola</t>
  </si>
  <si>
    <t>odměna pro místo - předkola</t>
  </si>
  <si>
    <t>odměna pro místo - finále</t>
  </si>
  <si>
    <t>přepočítáno</t>
  </si>
  <si>
    <t>celkem</t>
  </si>
  <si>
    <t>podíl</t>
  </si>
  <si>
    <t>2/3 z celkového počtu</t>
  </si>
  <si>
    <t>zaokrouhleno/domluveno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</si>
  <si>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</si>
  <si>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</si>
  <si>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</si>
  <si>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</si>
  <si>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</si>
  <si>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</si>
  <si>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</si>
  <si>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</si>
  <si>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</si>
  <si>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Skokový pohár</t>
  </si>
  <si>
    <t>Profi Tour</t>
  </si>
  <si>
    <t>Amater Tour</t>
  </si>
  <si>
    <t>Mini Tour</t>
  </si>
  <si>
    <t>Drezurní pohár</t>
  </si>
  <si>
    <t>věcné dary</t>
  </si>
  <si>
    <t>Všestrannost</t>
  </si>
  <si>
    <t>Zlatá Tour</t>
  </si>
  <si>
    <t>Stříbrná Tour</t>
  </si>
  <si>
    <t>Bronzová Tour</t>
  </si>
  <si>
    <t>Celkem</t>
  </si>
  <si>
    <t>Vypracoval:</t>
  </si>
  <si>
    <t>Čechová M.</t>
  </si>
  <si>
    <t>Datum:</t>
  </si>
  <si>
    <t>Návrh rozdělení peněz na poháry Vysočina rok 2024</t>
  </si>
  <si>
    <t>stav k 12.8.2024</t>
  </si>
  <si>
    <t>A</t>
  </si>
  <si>
    <t>skoky</t>
  </si>
  <si>
    <t>B</t>
  </si>
  <si>
    <t>C</t>
  </si>
  <si>
    <t>Pony  SMALL</t>
  </si>
  <si>
    <t>D</t>
  </si>
  <si>
    <t>Pony BIG</t>
  </si>
  <si>
    <t>E</t>
  </si>
  <si>
    <t>drezura</t>
  </si>
  <si>
    <t xml:space="preserve">Pony  </t>
  </si>
  <si>
    <t>všestrannost</t>
  </si>
  <si>
    <t>Pony Tour</t>
  </si>
  <si>
    <t>účastníci</t>
  </si>
  <si>
    <t>Pony</t>
  </si>
  <si>
    <t>zrušit</t>
  </si>
  <si>
    <t>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</si>
</sst>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č-405]_-;\-* #,##0.00\ [$Kč-405]_-;_-* &quot;-&quot;??\ [$Kč-405]_-;_-@_-"/>
    <numFmt numFmtId="165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9" fontId="0" fillId="0" borderId="11" xfId="0" applyNumberFormat="1" applyBorder="1"/>
    <xf numFmtId="9" fontId="0" fillId="0" borderId="12" xfId="0" applyNumberFormat="1" applyBorder="1"/>
    <xf numFmtId="0" fontId="1" fillId="0" borderId="12" xfId="0" applyFont="1" applyBorder="1" applyAlignment="1">
      <alignment wrapText="1"/>
    </xf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15" xfId="0" applyBorder="1" applyAlignment="1">
      <alignment horizontal="left" vertical="center"/>
    </xf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5" fontId="0" fillId="0" borderId="16" xfId="0" applyNumberFormat="1" applyBorder="1"/>
    <xf numFmtId="0" fontId="1" fillId="0" borderId="18" xfId="0" applyFont="1" applyBorder="1"/>
    <xf numFmtId="164" fontId="0" fillId="2" borderId="16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164" fontId="0" fillId="3" borderId="18" xfId="0" applyNumberFormat="1" applyFill="1" applyBorder="1"/>
    <xf numFmtId="0" fontId="0" fillId="0" borderId="21" xfId="0" applyBorder="1" applyAlignment="1">
      <alignment horizontal="left" vertical="center"/>
    </xf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5" fontId="0" fillId="0" borderId="22" xfId="0" applyNumberFormat="1" applyBorder="1"/>
    <xf numFmtId="0" fontId="1" fillId="0" borderId="24" xfId="0" applyFont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4" fontId="0" fillId="2" borderId="24" xfId="0" applyNumberFormat="1" applyFill="1" applyBorder="1"/>
    <xf numFmtId="164" fontId="0" fillId="3" borderId="22" xfId="0" applyNumberFormat="1" applyFill="1" applyBorder="1"/>
    <xf numFmtId="164" fontId="0" fillId="3" borderId="23" xfId="0" applyNumberFormat="1" applyFill="1" applyBorder="1"/>
    <xf numFmtId="164" fontId="0" fillId="3" borderId="24" xfId="0" applyNumberFormat="1" applyFill="1" applyBorder="1"/>
    <xf numFmtId="0" fontId="1" fillId="0" borderId="27" xfId="0" applyFont="1" applyBorder="1" applyAlignment="1">
      <alignment horizontal="left"/>
    </xf>
    <xf numFmtId="0" fontId="1" fillId="4" borderId="28" xfId="0" applyFont="1" applyFill="1" applyBorder="1"/>
    <xf numFmtId="0" fontId="0" fillId="0" borderId="29" xfId="0" applyBorder="1"/>
    <xf numFmtId="0" fontId="0" fillId="0" borderId="30" xfId="0" applyBorder="1"/>
    <xf numFmtId="164" fontId="3" fillId="3" borderId="30" xfId="0" applyNumberFormat="1" applyFont="1" applyFill="1" applyBorder="1"/>
    <xf numFmtId="164" fontId="0" fillId="3" borderId="31" xfId="0" applyNumberFormat="1" applyFill="1" applyBorder="1"/>
    <xf numFmtId="164" fontId="0" fillId="3" borderId="29" xfId="0" applyNumberFormat="1" applyFill="1" applyBorder="1"/>
    <xf numFmtId="164" fontId="0" fillId="3" borderId="30" xfId="0" applyNumberFormat="1" applyFill="1" applyBorder="1"/>
    <xf numFmtId="165" fontId="0" fillId="0" borderId="28" xfId="0" applyNumberFormat="1" applyBorder="1"/>
    <xf numFmtId="0" fontId="1" fillId="0" borderId="30" xfId="0" applyFont="1" applyBorder="1"/>
    <xf numFmtId="164" fontId="0" fillId="2" borderId="28" xfId="0" applyNumberFormat="1" applyFill="1" applyBorder="1"/>
    <xf numFmtId="164" fontId="0" fillId="2" borderId="29" xfId="0" applyNumberFormat="1" applyFill="1" applyBorder="1"/>
    <xf numFmtId="164" fontId="1" fillId="2" borderId="30" xfId="0" applyNumberFormat="1" applyFont="1" applyFill="1" applyBorder="1"/>
    <xf numFmtId="164" fontId="0" fillId="3" borderId="28" xfId="0" applyNumberFormat="1" applyFill="1" applyBorder="1"/>
    <xf numFmtId="164" fontId="1" fillId="3" borderId="30" xfId="0" applyNumberFormat="1" applyFont="1" applyFill="1" applyBorder="1"/>
    <xf numFmtId="164" fontId="3" fillId="0" borderId="18" xfId="0" applyNumberFormat="1" applyFont="1" applyBorder="1"/>
    <xf numFmtId="164" fontId="0" fillId="0" borderId="19" xfId="0" applyNumberFormat="1" applyBorder="1"/>
    <xf numFmtId="165" fontId="0" fillId="0" borderId="1" xfId="0" applyNumberFormat="1" applyBorder="1"/>
    <xf numFmtId="164" fontId="0" fillId="5" borderId="1" xfId="0" applyNumberFormat="1" applyFill="1" applyBorder="1"/>
    <xf numFmtId="164" fontId="0" fillId="5" borderId="6" xfId="0" applyNumberFormat="1" applyFill="1" applyBorder="1"/>
    <xf numFmtId="164" fontId="0" fillId="5" borderId="7" xfId="0" applyNumberFormat="1" applyFill="1" applyBorder="1"/>
    <xf numFmtId="164" fontId="0" fillId="6" borderId="1" xfId="0" applyNumberFormat="1" applyFill="1" applyBorder="1"/>
    <xf numFmtId="164" fontId="0" fillId="6" borderId="6" xfId="0" applyNumberFormat="1" applyFill="1" applyBorder="1"/>
    <xf numFmtId="164" fontId="0" fillId="6" borderId="7" xfId="0" applyNumberFormat="1" applyFill="1" applyBorder="1"/>
    <xf numFmtId="0" fontId="0" fillId="0" borderId="21" xfId="0" applyBorder="1" applyAlignment="1">
      <alignment horizontal="left"/>
    </xf>
    <xf numFmtId="164" fontId="3" fillId="0" borderId="24" xfId="0" applyNumberFormat="1" applyFont="1" applyBorder="1"/>
    <xf numFmtId="164" fontId="0" fillId="0" borderId="25" xfId="0" applyNumberFormat="1" applyBorder="1"/>
    <xf numFmtId="164" fontId="0" fillId="5" borderId="22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164" fontId="0" fillId="6" borderId="22" xfId="0" applyNumberFormat="1" applyFill="1" applyBorder="1"/>
    <xf numFmtId="164" fontId="0" fillId="6" borderId="23" xfId="0" applyNumberFormat="1" applyFill="1" applyBorder="1"/>
    <xf numFmtId="164" fontId="0" fillId="6" borderId="24" xfId="0" applyNumberFormat="1" applyFill="1" applyBorder="1"/>
    <xf numFmtId="0" fontId="1" fillId="0" borderId="33" xfId="0" applyFont="1" applyBorder="1" applyAlignment="1">
      <alignment horizontal="left"/>
    </xf>
    <xf numFmtId="0" fontId="1" fillId="5" borderId="34" xfId="0" applyFont="1" applyFill="1" applyBorder="1"/>
    <xf numFmtId="0" fontId="0" fillId="0" borderId="35" xfId="0" applyBorder="1"/>
    <xf numFmtId="0" fontId="0" fillId="0" borderId="36" xfId="0" applyBorder="1"/>
    <xf numFmtId="164" fontId="3" fillId="5" borderId="36" xfId="0" applyNumberFormat="1" applyFont="1" applyFill="1" applyBorder="1"/>
    <xf numFmtId="164" fontId="0" fillId="5" borderId="37" xfId="0" applyNumberFormat="1" applyFill="1" applyBorder="1"/>
    <xf numFmtId="164" fontId="0" fillId="5" borderId="35" xfId="0" applyNumberFormat="1" applyFill="1" applyBorder="1"/>
    <xf numFmtId="164" fontId="0" fillId="5" borderId="36" xfId="0" applyNumberFormat="1" applyFill="1" applyBorder="1"/>
    <xf numFmtId="164" fontId="0" fillId="5" borderId="28" xfId="0" applyNumberFormat="1" applyFill="1" applyBorder="1"/>
    <xf numFmtId="164" fontId="0" fillId="5" borderId="29" xfId="0" applyNumberFormat="1" applyFill="1" applyBorder="1"/>
    <xf numFmtId="164" fontId="1" fillId="5" borderId="30" xfId="0" applyNumberFormat="1" applyFont="1" applyFill="1" applyBorder="1"/>
    <xf numFmtId="164" fontId="0" fillId="6" borderId="28" xfId="0" applyNumberFormat="1" applyFill="1" applyBorder="1"/>
    <xf numFmtId="164" fontId="0" fillId="6" borderId="29" xfId="0" applyNumberFormat="1" applyFill="1" applyBorder="1"/>
    <xf numFmtId="164" fontId="1" fillId="6" borderId="30" xfId="0" applyNumberFormat="1" applyFont="1" applyFill="1" applyBorder="1"/>
    <xf numFmtId="0" fontId="0" fillId="0" borderId="2" xfId="0" applyBorder="1" applyAlignment="1">
      <alignment horizontal="left"/>
    </xf>
    <xf numFmtId="0" fontId="1" fillId="0" borderId="1" xfId="0" applyFont="1" applyBorder="1"/>
    <xf numFmtId="164" fontId="3" fillId="0" borderId="7" xfId="0" applyNumberFormat="1" applyFont="1" applyBorder="1"/>
    <xf numFmtId="164" fontId="0" fillId="0" borderId="8" xfId="0" applyNumberFormat="1" applyBorder="1"/>
    <xf numFmtId="164" fontId="0" fillId="7" borderId="16" xfId="0" applyNumberFormat="1" applyFill="1" applyBorder="1"/>
    <xf numFmtId="164" fontId="0" fillId="7" borderId="17" xfId="0" applyNumberFormat="1" applyFill="1" applyBorder="1"/>
    <xf numFmtId="164" fontId="0" fillId="7" borderId="18" xfId="0" applyNumberFormat="1" applyFill="1" applyBorder="1"/>
    <xf numFmtId="164" fontId="0" fillId="8" borderId="16" xfId="0" applyNumberFormat="1" applyFill="1" applyBorder="1"/>
    <xf numFmtId="164" fontId="0" fillId="8" borderId="17" xfId="0" applyNumberFormat="1" applyFill="1" applyBorder="1"/>
    <xf numFmtId="164" fontId="0" fillId="8" borderId="18" xfId="0" applyNumberFormat="1" applyFill="1" applyBorder="1"/>
    <xf numFmtId="164" fontId="0" fillId="7" borderId="22" xfId="0" applyNumberFormat="1" applyFill="1" applyBorder="1"/>
    <xf numFmtId="164" fontId="0" fillId="7" borderId="23" xfId="0" applyNumberFormat="1" applyFill="1" applyBorder="1"/>
    <xf numFmtId="164" fontId="0" fillId="7" borderId="24" xfId="0" applyNumberFormat="1" applyFill="1" applyBorder="1"/>
    <xf numFmtId="164" fontId="0" fillId="8" borderId="22" xfId="0" applyNumberFormat="1" applyFill="1" applyBorder="1"/>
    <xf numFmtId="164" fontId="0" fillId="8" borderId="23" xfId="0" applyNumberFormat="1" applyFill="1" applyBorder="1"/>
    <xf numFmtId="164" fontId="0" fillId="8" borderId="24" xfId="0" applyNumberFormat="1" applyFill="1" applyBorder="1"/>
    <xf numFmtId="0" fontId="1" fillId="0" borderId="27" xfId="0" applyFont="1" applyBorder="1"/>
    <xf numFmtId="0" fontId="1" fillId="7" borderId="28" xfId="0" applyFont="1" applyFill="1" applyBorder="1"/>
    <xf numFmtId="164" fontId="3" fillId="7" borderId="30" xfId="0" applyNumberFormat="1" applyFont="1" applyFill="1" applyBorder="1"/>
    <xf numFmtId="164" fontId="0" fillId="7" borderId="31" xfId="0" applyNumberFormat="1" applyFill="1" applyBorder="1"/>
    <xf numFmtId="0" fontId="0" fillId="0" borderId="28" xfId="0" applyBorder="1"/>
    <xf numFmtId="164" fontId="0" fillId="7" borderId="34" xfId="0" applyNumberFormat="1" applyFill="1" applyBorder="1"/>
    <xf numFmtId="164" fontId="0" fillId="7" borderId="35" xfId="0" applyNumberFormat="1" applyFill="1" applyBorder="1"/>
    <xf numFmtId="164" fontId="1" fillId="7" borderId="36" xfId="0" applyNumberFormat="1" applyFont="1" applyFill="1" applyBorder="1"/>
    <xf numFmtId="0" fontId="1" fillId="9" borderId="20" xfId="0" applyFont="1" applyFill="1" applyBorder="1" applyAlignment="1">
      <alignment horizontal="center" vertical="center"/>
    </xf>
    <xf numFmtId="0" fontId="1" fillId="9" borderId="38" xfId="0" applyFont="1" applyFill="1" applyBorder="1"/>
    <xf numFmtId="0" fontId="1" fillId="9" borderId="20" xfId="0" applyFont="1" applyFill="1" applyBorder="1"/>
    <xf numFmtId="0" fontId="0" fillId="9" borderId="39" xfId="0" applyFill="1" applyBorder="1"/>
    <xf numFmtId="0" fontId="0" fillId="9" borderId="40" xfId="0" applyFill="1" applyBorder="1"/>
    <xf numFmtId="164" fontId="3" fillId="9" borderId="40" xfId="0" applyNumberFormat="1" applyFont="1" applyFill="1" applyBorder="1"/>
    <xf numFmtId="164" fontId="0" fillId="9" borderId="41" xfId="0" applyNumberFormat="1" applyFill="1" applyBorder="1"/>
    <xf numFmtId="164" fontId="0" fillId="9" borderId="32" xfId="0" applyNumberFormat="1" applyFill="1" applyBorder="1"/>
    <xf numFmtId="164" fontId="0" fillId="9" borderId="42" xfId="0" applyNumberFormat="1" applyFill="1" applyBorder="1"/>
    <xf numFmtId="164" fontId="4" fillId="9" borderId="43" xfId="0" applyNumberFormat="1" applyFont="1" applyFill="1" applyBorder="1"/>
    <xf numFmtId="164" fontId="0" fillId="10" borderId="34" xfId="0" applyNumberFormat="1" applyFill="1" applyBorder="1"/>
    <xf numFmtId="164" fontId="0" fillId="10" borderId="35" xfId="0" applyNumberFormat="1" applyFill="1" applyBorder="1"/>
    <xf numFmtId="164" fontId="4" fillId="10" borderId="36" xfId="0" applyNumberFormat="1" applyFont="1" applyFill="1" applyBorder="1"/>
    <xf numFmtId="0" fontId="0" fillId="11" borderId="44" xfId="0" applyFill="1" applyBorder="1"/>
    <xf numFmtId="0" fontId="0" fillId="11" borderId="45" xfId="0" applyFill="1" applyBorder="1"/>
    <xf numFmtId="0" fontId="1" fillId="11" borderId="44" xfId="0" applyFont="1" applyFill="1" applyBorder="1"/>
    <xf numFmtId="0" fontId="0" fillId="11" borderId="46" xfId="0" applyFill="1" applyBorder="1"/>
    <xf numFmtId="0" fontId="0" fillId="11" borderId="47" xfId="0" applyFill="1" applyBorder="1"/>
    <xf numFmtId="164" fontId="3" fillId="11" borderId="47" xfId="0" applyNumberFormat="1" applyFont="1" applyFill="1" applyBorder="1"/>
    <xf numFmtId="164" fontId="0" fillId="11" borderId="48" xfId="0" applyNumberFormat="1" applyFill="1" applyBorder="1"/>
    <xf numFmtId="0" fontId="0" fillId="11" borderId="49" xfId="0" applyFill="1" applyBorder="1"/>
    <xf numFmtId="164" fontId="5" fillId="11" borderId="50" xfId="0" applyNumberFormat="1" applyFont="1" applyFill="1" applyBorder="1"/>
    <xf numFmtId="14" fontId="0" fillId="0" borderId="0" xfId="0" applyNumberFormat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" fillId="0" borderId="56" xfId="0" applyFont="1" applyBorder="1"/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1" fillId="0" borderId="59" xfId="0" applyFont="1" applyBorder="1"/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1" fillId="0" borderId="62" xfId="0" applyFont="1" applyBorder="1"/>
    <xf numFmtId="0" fontId="1" fillId="0" borderId="63" xfId="0" applyFont="1" applyBorder="1" applyAlignment="1">
      <alignment horizontal="left"/>
    </xf>
    <xf numFmtId="0" fontId="1" fillId="0" borderId="64" xfId="0" applyFont="1" applyBorder="1" applyAlignment="1">
      <alignment horizontal="left"/>
    </xf>
    <xf numFmtId="0" fontId="1" fillId="4" borderId="65" xfId="0" applyFont="1" applyFill="1" applyBorder="1"/>
    <xf numFmtId="0" fontId="1" fillId="0" borderId="6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5" borderId="62" xfId="0" applyFont="1" applyFill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66" xfId="0" applyFont="1" applyBorder="1"/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left"/>
    </xf>
    <xf numFmtId="0" fontId="1" fillId="0" borderId="63" xfId="0" applyFont="1" applyBorder="1"/>
    <xf numFmtId="0" fontId="1" fillId="0" borderId="64" xfId="0" applyFont="1" applyBorder="1"/>
    <xf numFmtId="0" fontId="1" fillId="7" borderId="65" xfId="0" applyFont="1" applyFill="1" applyBorder="1"/>
    <xf numFmtId="0" fontId="1" fillId="0" borderId="34" xfId="0" applyFont="1" applyBorder="1"/>
    <xf numFmtId="0" fontId="0" fillId="0" borderId="37" xfId="0" applyBorder="1"/>
    <xf numFmtId="165" fontId="0" fillId="0" borderId="34" xfId="0" applyNumberFormat="1" applyBorder="1"/>
    <xf numFmtId="0" fontId="1" fillId="0" borderId="36" xfId="0" applyFont="1" applyBorder="1"/>
    <xf numFmtId="164" fontId="0" fillId="2" borderId="35" xfId="0" applyNumberFormat="1" applyFill="1" applyBorder="1"/>
    <xf numFmtId="164" fontId="0" fillId="2" borderId="36" xfId="0" applyNumberFormat="1" applyFill="1" applyBorder="1"/>
    <xf numFmtId="164" fontId="0" fillId="3" borderId="34" xfId="0" applyNumberFormat="1" applyFill="1" applyBorder="1"/>
    <xf numFmtId="164" fontId="0" fillId="3" borderId="35" xfId="0" applyNumberFormat="1" applyFill="1" applyBorder="1"/>
    <xf numFmtId="0" fontId="0" fillId="0" borderId="33" xfId="0" applyBorder="1" applyAlignment="1">
      <alignment horizontal="left"/>
    </xf>
    <xf numFmtId="164" fontId="3" fillId="0" borderId="36" xfId="0" applyNumberFormat="1" applyFont="1" applyBorder="1"/>
    <xf numFmtId="164" fontId="0" fillId="0" borderId="37" xfId="0" applyNumberFormat="1" applyBorder="1"/>
    <xf numFmtId="164" fontId="0" fillId="7" borderId="36" xfId="0" applyNumberFormat="1" applyFill="1" applyBorder="1"/>
    <xf numFmtId="0" fontId="1" fillId="7" borderId="32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opLeftCell="C1" workbookViewId="0">
      <selection activeCell="M7" sqref="M7:V12"/>
    </sheetView>
  </sheetViews>
  <sheetFormatPr defaultRowHeight="14.4" x14ac:dyDescent="0.3"/>
  <cols>
    <col min="1" max="2" width="14" bestFit="1" customWidth="1"/>
    <col min="3" max="3" width="14.6640625" bestFit="1" customWidth="1"/>
    <col min="4" max="4" width="11.5546875" bestFit="1" customWidth="1"/>
    <col min="5" max="5" width="11.5546875" customWidth="1"/>
    <col min="6" max="6" width="12.44140625" customWidth="1"/>
    <col min="7" max="7" width="16.5546875" bestFit="1" customWidth="1"/>
    <col min="8" max="8" width="1.44140625" customWidth="1"/>
    <col min="9" max="9" width="12.88671875" customWidth="1"/>
    <col min="10" max="10" width="12.88671875" bestFit="1" customWidth="1"/>
    <col min="11" max="11" width="22.44140625" bestFit="1" customWidth="1"/>
    <col min="12" max="12" width="13.6640625" customWidth="1"/>
    <col min="13" max="20" width="11.88671875" bestFit="1" customWidth="1"/>
    <col min="21" max="21" width="10.44140625" bestFit="1" customWidth="1"/>
    <col min="22" max="22" width="17.6640625" bestFit="1" customWidth="1"/>
    <col min="24" max="32" width="11.88671875" bestFit="1" customWidth="1"/>
    <col min="33" max="33" width="22.88671875" bestFit="1" customWidth="1"/>
  </cols>
  <sheetData>
    <row r="1" spans="1:33" ht="18" x14ac:dyDescent="0.35">
      <c r="A1" s="1" t="s">
        <v>36</v>
      </c>
    </row>
    <row r="3" spans="1:33" x14ac:dyDescent="0.3">
      <c r="A3" s="2" t="s">
        <v>0</v>
      </c>
      <c r="B3" s="3">
        <v>145000</v>
      </c>
    </row>
    <row r="4" spans="1:33" x14ac:dyDescent="0.3">
      <c r="B4" s="4"/>
      <c r="D4" s="2"/>
    </row>
    <row r="5" spans="1:33" x14ac:dyDescent="0.3">
      <c r="A5" s="5"/>
      <c r="B5" s="6"/>
      <c r="C5" s="188" t="s">
        <v>1</v>
      </c>
      <c r="D5" s="189"/>
      <c r="E5" s="189"/>
      <c r="F5" s="190"/>
      <c r="G5" s="8" t="s">
        <v>2</v>
      </c>
      <c r="H5" s="9"/>
      <c r="I5" s="7" t="s">
        <v>3</v>
      </c>
      <c r="J5" s="10" t="s">
        <v>4</v>
      </c>
      <c r="K5" s="191" t="s">
        <v>5</v>
      </c>
      <c r="L5" s="192"/>
      <c r="M5" s="193" t="s">
        <v>6</v>
      </c>
      <c r="N5" s="194"/>
      <c r="O5" s="194"/>
      <c r="P5" s="194"/>
      <c r="Q5" s="194"/>
      <c r="R5" s="194"/>
      <c r="S5" s="194"/>
      <c r="T5" s="194"/>
      <c r="U5" s="194"/>
      <c r="V5" s="195"/>
      <c r="X5" s="196" t="s">
        <v>7</v>
      </c>
      <c r="Y5" s="197"/>
      <c r="Z5" s="197"/>
      <c r="AA5" s="197"/>
      <c r="AB5" s="197"/>
      <c r="AC5" s="197"/>
      <c r="AD5" s="197"/>
      <c r="AE5" s="197"/>
      <c r="AF5" s="197"/>
      <c r="AG5" s="198"/>
    </row>
    <row r="6" spans="1:33" ht="29.4" thickBot="1" x14ac:dyDescent="0.35">
      <c r="A6" s="11"/>
      <c r="B6" s="12"/>
      <c r="C6" s="11" t="s">
        <v>37</v>
      </c>
      <c r="D6" s="13" t="s">
        <v>8</v>
      </c>
      <c r="E6" s="13"/>
      <c r="F6" s="14" t="s">
        <v>9</v>
      </c>
      <c r="G6" s="14" t="s">
        <v>10</v>
      </c>
      <c r="H6" s="15"/>
      <c r="I6" s="16">
        <v>0.4</v>
      </c>
      <c r="J6" s="17">
        <v>0.6</v>
      </c>
      <c r="K6" s="11" t="s">
        <v>11</v>
      </c>
      <c r="L6" s="18" t="s">
        <v>12</v>
      </c>
      <c r="M6" s="19" t="s">
        <v>13</v>
      </c>
      <c r="N6" s="20" t="s">
        <v>14</v>
      </c>
      <c r="O6" s="20" t="s">
        <v>15</v>
      </c>
      <c r="P6" s="20" t="s">
        <v>16</v>
      </c>
      <c r="Q6" s="20" t="s">
        <v>17</v>
      </c>
      <c r="R6" s="20" t="s">
        <v>18</v>
      </c>
      <c r="S6" s="20" t="s">
        <v>19</v>
      </c>
      <c r="T6" s="20" t="s">
        <v>20</v>
      </c>
      <c r="U6" s="20" t="s">
        <v>21</v>
      </c>
      <c r="V6" s="21" t="s">
        <v>9</v>
      </c>
      <c r="X6" s="22" t="s">
        <v>13</v>
      </c>
      <c r="Y6" s="23" t="s">
        <v>14</v>
      </c>
      <c r="Z6" s="23" t="s">
        <v>15</v>
      </c>
      <c r="AA6" s="23" t="s">
        <v>16</v>
      </c>
      <c r="AB6" s="23" t="s">
        <v>17</v>
      </c>
      <c r="AC6" s="23" t="s">
        <v>18</v>
      </c>
      <c r="AD6" s="23" t="s">
        <v>19</v>
      </c>
      <c r="AE6" s="23" t="s">
        <v>20</v>
      </c>
      <c r="AF6" s="23" t="s">
        <v>21</v>
      </c>
      <c r="AG6" s="24" t="s">
        <v>9</v>
      </c>
    </row>
    <row r="7" spans="1:33" ht="15" thickTop="1" x14ac:dyDescent="0.3">
      <c r="A7" s="199" t="s">
        <v>22</v>
      </c>
      <c r="B7" s="25" t="s">
        <v>23</v>
      </c>
      <c r="C7" s="26">
        <v>12</v>
      </c>
      <c r="D7" s="27">
        <v>2</v>
      </c>
      <c r="E7" s="27">
        <f>+C7*D7</f>
        <v>24</v>
      </c>
      <c r="F7" s="28"/>
      <c r="G7" s="28"/>
      <c r="H7" s="29"/>
      <c r="I7" s="27"/>
      <c r="J7" s="28"/>
      <c r="K7" s="30">
        <f>+C7/3*2</f>
        <v>8</v>
      </c>
      <c r="L7" s="31">
        <v>8</v>
      </c>
      <c r="M7" s="32">
        <v>2500</v>
      </c>
      <c r="N7" s="33">
        <f>+M7-200</f>
        <v>2300</v>
      </c>
      <c r="O7" s="33">
        <f t="shared" ref="O7:T7" si="0">+N7-200</f>
        <v>2100</v>
      </c>
      <c r="P7" s="33">
        <v>1800</v>
      </c>
      <c r="Q7" s="33">
        <f t="shared" si="0"/>
        <v>1600</v>
      </c>
      <c r="R7" s="33">
        <f t="shared" si="0"/>
        <v>1400</v>
      </c>
      <c r="S7" s="33">
        <f t="shared" si="0"/>
        <v>1200</v>
      </c>
      <c r="T7" s="33">
        <f t="shared" si="0"/>
        <v>1000</v>
      </c>
      <c r="U7" s="33"/>
      <c r="V7" s="34">
        <f>+SUM(M7:U7)</f>
        <v>13900</v>
      </c>
      <c r="X7" s="35">
        <v>4200</v>
      </c>
      <c r="Y7" s="36">
        <f>+X7-200</f>
        <v>4000</v>
      </c>
      <c r="Z7" s="36">
        <f t="shared" ref="Z7:AB7" si="1">+Y7-200</f>
        <v>3800</v>
      </c>
      <c r="AA7" s="36">
        <f t="shared" si="1"/>
        <v>3600</v>
      </c>
      <c r="AB7" s="36">
        <f t="shared" si="1"/>
        <v>3400</v>
      </c>
      <c r="AC7" s="36"/>
      <c r="AD7" s="36"/>
      <c r="AE7" s="36"/>
      <c r="AF7" s="36"/>
      <c r="AG7" s="37">
        <f>+SUM(X7:AF7)</f>
        <v>19000</v>
      </c>
    </row>
    <row r="8" spans="1:33" x14ac:dyDescent="0.3">
      <c r="A8" s="200"/>
      <c r="B8" s="38" t="s">
        <v>24</v>
      </c>
      <c r="C8" s="39">
        <v>10</v>
      </c>
      <c r="D8" s="40">
        <v>2</v>
      </c>
      <c r="E8" s="40">
        <f>+C8*D8</f>
        <v>20</v>
      </c>
      <c r="F8" s="41"/>
      <c r="G8" s="41"/>
      <c r="H8" s="42"/>
      <c r="I8" s="40"/>
      <c r="J8" s="41"/>
      <c r="K8" s="43">
        <f>+C8/3*2</f>
        <v>6.666666666666667</v>
      </c>
      <c r="L8" s="44">
        <v>7</v>
      </c>
      <c r="M8" s="45">
        <v>2100</v>
      </c>
      <c r="N8" s="46">
        <f>+M8-200</f>
        <v>1900</v>
      </c>
      <c r="O8" s="46">
        <v>1600</v>
      </c>
      <c r="P8" s="46">
        <f t="shared" ref="P8:S8" si="2">+O8-200</f>
        <v>1400</v>
      </c>
      <c r="Q8" s="46">
        <f t="shared" si="2"/>
        <v>1200</v>
      </c>
      <c r="R8" s="46">
        <f t="shared" si="2"/>
        <v>1000</v>
      </c>
      <c r="S8" s="46">
        <f t="shared" si="2"/>
        <v>800</v>
      </c>
      <c r="T8" s="46"/>
      <c r="U8" s="46"/>
      <c r="V8" s="47">
        <f t="shared" ref="V8:V20" si="3">+SUM(M8:U8)</f>
        <v>10000</v>
      </c>
      <c r="X8" s="48">
        <v>3800</v>
      </c>
      <c r="Y8" s="49">
        <f>+X8-200</f>
        <v>3600</v>
      </c>
      <c r="Z8" s="49">
        <v>3500</v>
      </c>
      <c r="AA8" s="49">
        <f t="shared" ref="AA8" si="4">+Z8-200</f>
        <v>3300</v>
      </c>
      <c r="AB8" s="49">
        <v>3000</v>
      </c>
      <c r="AC8" s="49"/>
      <c r="AD8" s="49"/>
      <c r="AE8" s="49"/>
      <c r="AF8" s="49"/>
      <c r="AG8" s="50">
        <f>+SUM(X8:AF8)</f>
        <v>17200</v>
      </c>
    </row>
    <row r="9" spans="1:33" x14ac:dyDescent="0.3">
      <c r="A9" s="200"/>
      <c r="B9" s="38" t="s">
        <v>25</v>
      </c>
      <c r="C9" s="39">
        <v>14</v>
      </c>
      <c r="D9" s="40">
        <v>2</v>
      </c>
      <c r="E9" s="40">
        <f>+C9*D9</f>
        <v>28</v>
      </c>
      <c r="F9" s="41"/>
      <c r="G9" s="41"/>
      <c r="H9" s="42"/>
      <c r="I9" s="40"/>
      <c r="J9" s="41"/>
      <c r="K9" s="43">
        <f>+C9/3*2</f>
        <v>9.3333333333333339</v>
      </c>
      <c r="L9" s="44">
        <v>9</v>
      </c>
      <c r="M9" s="45">
        <v>1300</v>
      </c>
      <c r="N9" s="46">
        <f>+M9-100</f>
        <v>1200</v>
      </c>
      <c r="O9" s="46">
        <f t="shared" ref="O9:U9" si="5">+N9-100</f>
        <v>1100</v>
      </c>
      <c r="P9" s="46">
        <f t="shared" si="5"/>
        <v>1000</v>
      </c>
      <c r="Q9" s="46">
        <f t="shared" si="5"/>
        <v>900</v>
      </c>
      <c r="R9" s="46">
        <f t="shared" si="5"/>
        <v>800</v>
      </c>
      <c r="S9" s="46">
        <f t="shared" si="5"/>
        <v>700</v>
      </c>
      <c r="T9" s="46">
        <f t="shared" si="5"/>
        <v>600</v>
      </c>
      <c r="U9" s="46">
        <f t="shared" si="5"/>
        <v>500</v>
      </c>
      <c r="V9" s="47">
        <f t="shared" si="3"/>
        <v>8100</v>
      </c>
      <c r="X9" s="48">
        <v>2300</v>
      </c>
      <c r="Y9" s="49">
        <f>+X9-200</f>
        <v>2100</v>
      </c>
      <c r="Z9" s="49">
        <f t="shared" ref="Z9:AA9" si="6">+Y9-200</f>
        <v>1900</v>
      </c>
      <c r="AA9" s="49">
        <f t="shared" si="6"/>
        <v>1700</v>
      </c>
      <c r="AB9" s="49">
        <v>1400</v>
      </c>
      <c r="AC9" s="49"/>
      <c r="AD9" s="49"/>
      <c r="AE9" s="49"/>
      <c r="AF9" s="49"/>
      <c r="AG9" s="50">
        <f>+SUM(X9:AF9)</f>
        <v>9400</v>
      </c>
    </row>
    <row r="10" spans="1:33" x14ac:dyDescent="0.3">
      <c r="A10" s="200"/>
      <c r="B10" s="154" t="s">
        <v>42</v>
      </c>
      <c r="C10" s="173">
        <v>4</v>
      </c>
      <c r="D10" s="7">
        <v>1</v>
      </c>
      <c r="E10" s="7">
        <f>+C10*D10</f>
        <v>4</v>
      </c>
      <c r="F10" s="87"/>
      <c r="G10" s="87"/>
      <c r="H10" s="174"/>
      <c r="I10" s="86"/>
      <c r="J10" s="87"/>
      <c r="K10" s="175"/>
      <c r="L10" s="176"/>
      <c r="M10" s="78" t="s">
        <v>27</v>
      </c>
      <c r="N10" s="177"/>
      <c r="O10" s="177"/>
      <c r="P10" s="177"/>
      <c r="Q10" s="177"/>
      <c r="R10" s="177"/>
      <c r="S10" s="177"/>
      <c r="T10" s="177"/>
      <c r="U10" s="177"/>
      <c r="V10" s="178"/>
      <c r="X10" s="179">
        <v>500</v>
      </c>
      <c r="Y10" s="180">
        <v>400</v>
      </c>
      <c r="Z10" s="180">
        <v>300</v>
      </c>
      <c r="AA10" s="180"/>
      <c r="AB10" s="180"/>
      <c r="AC10" s="180"/>
      <c r="AD10" s="180"/>
      <c r="AE10" s="180"/>
      <c r="AF10" s="180"/>
      <c r="AG10" s="50">
        <f t="shared" ref="AG10:AG11" si="7">+SUM(X10:AF10)</f>
        <v>1200</v>
      </c>
    </row>
    <row r="11" spans="1:33" x14ac:dyDescent="0.3">
      <c r="A11" s="200"/>
      <c r="B11" s="154" t="s">
        <v>44</v>
      </c>
      <c r="C11" s="173">
        <v>7</v>
      </c>
      <c r="D11" s="7">
        <v>1</v>
      </c>
      <c r="E11" s="7">
        <f>+C11*D11</f>
        <v>7</v>
      </c>
      <c r="F11" s="87"/>
      <c r="G11" s="87"/>
      <c r="H11" s="174"/>
      <c r="I11" s="86"/>
      <c r="J11" s="87"/>
      <c r="K11" s="175"/>
      <c r="L11" s="176"/>
      <c r="M11" s="78" t="s">
        <v>27</v>
      </c>
      <c r="N11" s="177"/>
      <c r="O11" s="177"/>
      <c r="P11" s="177"/>
      <c r="Q11" s="177"/>
      <c r="R11" s="177"/>
      <c r="S11" s="177"/>
      <c r="T11" s="177"/>
      <c r="U11" s="177"/>
      <c r="V11" s="178"/>
      <c r="X11" s="179">
        <v>500</v>
      </c>
      <c r="Y11" s="180">
        <v>400</v>
      </c>
      <c r="Z11" s="180">
        <v>300</v>
      </c>
      <c r="AA11" s="180"/>
      <c r="AB11" s="180"/>
      <c r="AC11" s="180"/>
      <c r="AD11" s="180"/>
      <c r="AE11" s="180"/>
      <c r="AF11" s="180"/>
      <c r="AG11" s="50">
        <f t="shared" si="7"/>
        <v>1200</v>
      </c>
    </row>
    <row r="12" spans="1:33" ht="15.6" x14ac:dyDescent="0.3">
      <c r="A12" s="201"/>
      <c r="B12" s="51" t="s">
        <v>9</v>
      </c>
      <c r="C12" s="52">
        <f>SUM(C7:C11)</f>
        <v>47</v>
      </c>
      <c r="D12" s="53"/>
      <c r="E12" s="53"/>
      <c r="F12" s="54">
        <f>SUM(E7:E11)</f>
        <v>83</v>
      </c>
      <c r="G12" s="55">
        <v>80000</v>
      </c>
      <c r="H12" s="56"/>
      <c r="I12" s="57">
        <f>+G12*0.4</f>
        <v>32000</v>
      </c>
      <c r="J12" s="58">
        <f>+G12*0.6</f>
        <v>48000</v>
      </c>
      <c r="K12" s="59"/>
      <c r="L12" s="60"/>
      <c r="M12" s="61"/>
      <c r="N12" s="62"/>
      <c r="O12" s="62"/>
      <c r="P12" s="62"/>
      <c r="Q12" s="62"/>
      <c r="R12" s="62"/>
      <c r="S12" s="62"/>
      <c r="T12" s="62"/>
      <c r="U12" s="62"/>
      <c r="V12" s="63">
        <f>SUM(V7:V9)</f>
        <v>32000</v>
      </c>
      <c r="X12" s="64"/>
      <c r="Y12" s="57"/>
      <c r="Z12" s="57"/>
      <c r="AA12" s="57"/>
      <c r="AB12" s="57"/>
      <c r="AC12" s="57"/>
      <c r="AD12" s="57"/>
      <c r="AE12" s="57"/>
      <c r="AF12" s="57"/>
      <c r="AG12" s="65">
        <f>SUM(AG7:AG11)</f>
        <v>48000</v>
      </c>
    </row>
    <row r="13" spans="1:33" ht="15.6" x14ac:dyDescent="0.3">
      <c r="A13" s="202" t="s">
        <v>26</v>
      </c>
      <c r="B13" s="148" t="s">
        <v>23</v>
      </c>
      <c r="C13" s="26">
        <v>5</v>
      </c>
      <c r="D13" s="27">
        <v>2</v>
      </c>
      <c r="E13" s="27">
        <f>+C13*D13</f>
        <v>10</v>
      </c>
      <c r="F13" s="28"/>
      <c r="G13" s="66"/>
      <c r="H13" s="67"/>
      <c r="I13" s="27"/>
      <c r="J13" s="28"/>
      <c r="K13" s="68">
        <f>+C13/3*2</f>
        <v>3.3333333333333335</v>
      </c>
      <c r="L13" s="8">
        <v>3</v>
      </c>
      <c r="M13" s="69">
        <v>1800</v>
      </c>
      <c r="N13" s="70">
        <v>1600</v>
      </c>
      <c r="O13" s="69">
        <v>1400</v>
      </c>
      <c r="P13" s="70"/>
      <c r="Q13" s="70"/>
      <c r="R13" s="70"/>
      <c r="S13" s="70"/>
      <c r="T13" s="70"/>
      <c r="U13" s="70"/>
      <c r="V13" s="71">
        <f t="shared" si="3"/>
        <v>4800</v>
      </c>
      <c r="X13" s="72">
        <v>2500</v>
      </c>
      <c r="Y13" s="73">
        <v>2300</v>
      </c>
      <c r="Z13" s="73">
        <v>2100</v>
      </c>
      <c r="AA13" s="73">
        <v>1800</v>
      </c>
      <c r="AB13" s="73"/>
      <c r="AC13" s="73"/>
      <c r="AD13" s="73"/>
      <c r="AE13" s="73"/>
      <c r="AF13" s="73"/>
      <c r="AG13" s="74">
        <f>+SUM(X13:AF13)</f>
        <v>8700</v>
      </c>
    </row>
    <row r="14" spans="1:33" ht="15.6" x14ac:dyDescent="0.3">
      <c r="A14" s="203"/>
      <c r="B14" s="151" t="s">
        <v>24</v>
      </c>
      <c r="C14" s="39">
        <v>9</v>
      </c>
      <c r="D14" s="40">
        <v>2</v>
      </c>
      <c r="E14" s="40">
        <f>+C14*D14</f>
        <v>18</v>
      </c>
      <c r="F14" s="41"/>
      <c r="G14" s="76"/>
      <c r="H14" s="77"/>
      <c r="I14" s="40"/>
      <c r="J14" s="41"/>
      <c r="K14" s="43">
        <f>+C14/3*2</f>
        <v>6</v>
      </c>
      <c r="L14" s="44">
        <v>6</v>
      </c>
      <c r="M14" s="78">
        <v>1300</v>
      </c>
      <c r="N14" s="79">
        <f>+M14-200</f>
        <v>1100</v>
      </c>
      <c r="O14" s="79">
        <f t="shared" ref="O14" si="8">+N14-200</f>
        <v>900</v>
      </c>
      <c r="P14" s="79">
        <v>800</v>
      </c>
      <c r="Q14" s="79">
        <v>600</v>
      </c>
      <c r="R14" s="79">
        <v>500</v>
      </c>
      <c r="S14" s="79"/>
      <c r="T14" s="79"/>
      <c r="U14" s="79"/>
      <c r="V14" s="80">
        <f t="shared" si="3"/>
        <v>5200</v>
      </c>
      <c r="X14" s="81">
        <v>1900</v>
      </c>
      <c r="Y14" s="82">
        <v>1700</v>
      </c>
      <c r="Z14" s="82">
        <v>1500</v>
      </c>
      <c r="AA14" s="82">
        <v>1300</v>
      </c>
      <c r="AB14" s="82">
        <v>1000</v>
      </c>
      <c r="AC14" s="82"/>
      <c r="AD14" s="82"/>
      <c r="AE14" s="82"/>
      <c r="AF14" s="82"/>
      <c r="AG14" s="83">
        <f>+SUM(X14:AF14)</f>
        <v>7400</v>
      </c>
    </row>
    <row r="15" spans="1:33" ht="15.6" x14ac:dyDescent="0.3">
      <c r="A15" s="203"/>
      <c r="B15" s="151" t="s">
        <v>25</v>
      </c>
      <c r="C15" s="39">
        <v>8</v>
      </c>
      <c r="D15" s="40">
        <v>2</v>
      </c>
      <c r="E15" s="40">
        <f>+C15*D15</f>
        <v>16</v>
      </c>
      <c r="F15" s="41"/>
      <c r="G15" s="76"/>
      <c r="H15" s="77"/>
      <c r="I15" s="40"/>
      <c r="J15" s="41"/>
      <c r="K15" s="43">
        <f>+C15/3*2</f>
        <v>5.333333333333333</v>
      </c>
      <c r="L15" s="44">
        <v>5</v>
      </c>
      <c r="M15" s="78">
        <v>1100</v>
      </c>
      <c r="N15" s="79">
        <f>+M15-200</f>
        <v>900</v>
      </c>
      <c r="O15" s="79">
        <f t="shared" ref="O15:P15" si="9">+N15-100</f>
        <v>800</v>
      </c>
      <c r="P15" s="79">
        <f t="shared" si="9"/>
        <v>700</v>
      </c>
      <c r="Q15" s="79">
        <v>500</v>
      </c>
      <c r="R15" s="79"/>
      <c r="S15" s="79"/>
      <c r="T15" s="79"/>
      <c r="U15" s="79"/>
      <c r="V15" s="80">
        <f t="shared" si="3"/>
        <v>4000</v>
      </c>
      <c r="X15" s="81">
        <v>1400</v>
      </c>
      <c r="Y15" s="82">
        <v>1200</v>
      </c>
      <c r="Z15" s="82">
        <v>1000</v>
      </c>
      <c r="AA15" s="82">
        <v>800</v>
      </c>
      <c r="AB15" s="82">
        <v>500</v>
      </c>
      <c r="AC15" s="82"/>
      <c r="AD15" s="82"/>
      <c r="AE15" s="82"/>
      <c r="AF15" s="82"/>
      <c r="AG15" s="83">
        <f>+SUM(X15:AF15)</f>
        <v>4900</v>
      </c>
    </row>
    <row r="16" spans="1:33" ht="15.6" x14ac:dyDescent="0.3">
      <c r="A16" s="203"/>
      <c r="B16" s="75" t="s">
        <v>51</v>
      </c>
      <c r="C16" s="39" t="s">
        <v>52</v>
      </c>
      <c r="D16" s="40"/>
      <c r="E16" s="40"/>
      <c r="F16" s="41"/>
      <c r="G16" s="76"/>
      <c r="H16" s="77"/>
      <c r="I16" s="40"/>
      <c r="J16" s="41"/>
      <c r="K16" s="43"/>
      <c r="L16" s="44"/>
      <c r="M16" s="78"/>
      <c r="N16" s="79"/>
      <c r="O16" s="79"/>
      <c r="P16" s="79"/>
      <c r="Q16" s="79"/>
      <c r="R16" s="79"/>
      <c r="S16" s="79"/>
      <c r="T16" s="79"/>
      <c r="U16" s="79"/>
      <c r="V16" s="80">
        <f t="shared" si="3"/>
        <v>0</v>
      </c>
      <c r="X16" s="81" t="s">
        <v>27</v>
      </c>
      <c r="Y16" s="82"/>
      <c r="Z16" s="82"/>
      <c r="AA16" s="82"/>
      <c r="AB16" s="82"/>
      <c r="AC16" s="82"/>
      <c r="AD16" s="82"/>
      <c r="AE16" s="82"/>
      <c r="AF16" s="82"/>
      <c r="AG16" s="83">
        <f>+SUM(X16:AF16)</f>
        <v>0</v>
      </c>
    </row>
    <row r="17" spans="1:33" ht="15.6" x14ac:dyDescent="0.3">
      <c r="A17" s="204"/>
      <c r="B17" s="84" t="s">
        <v>9</v>
      </c>
      <c r="C17" s="85">
        <f>SUM(C13:C16)</f>
        <v>22</v>
      </c>
      <c r="D17" s="86"/>
      <c r="E17" s="86"/>
      <c r="F17" s="87">
        <f>SUM(E13:E15)</f>
        <v>44</v>
      </c>
      <c r="G17" s="88">
        <v>35000</v>
      </c>
      <c r="H17" s="89"/>
      <c r="I17" s="90">
        <f>+G17*0.4</f>
        <v>14000</v>
      </c>
      <c r="J17" s="91">
        <f>+G17*0.6</f>
        <v>21000</v>
      </c>
      <c r="K17" s="59"/>
      <c r="L17" s="60"/>
      <c r="M17" s="92"/>
      <c r="N17" s="93"/>
      <c r="O17" s="93"/>
      <c r="P17" s="93"/>
      <c r="Q17" s="93"/>
      <c r="R17" s="93"/>
      <c r="S17" s="93"/>
      <c r="T17" s="93"/>
      <c r="U17" s="93"/>
      <c r="V17" s="94">
        <f>SUM(V13:V16)</f>
        <v>14000</v>
      </c>
      <c r="X17" s="95"/>
      <c r="Y17" s="96"/>
      <c r="Z17" s="96"/>
      <c r="AA17" s="96"/>
      <c r="AB17" s="96"/>
      <c r="AC17" s="96"/>
      <c r="AD17" s="96"/>
      <c r="AE17" s="96"/>
      <c r="AF17" s="96"/>
      <c r="AG17" s="97">
        <f>SUM(AG13:AG16)</f>
        <v>21000</v>
      </c>
    </row>
    <row r="18" spans="1:33" ht="15.6" x14ac:dyDescent="0.3">
      <c r="A18" s="185" t="s">
        <v>28</v>
      </c>
      <c r="B18" s="98" t="s">
        <v>29</v>
      </c>
      <c r="C18" s="99">
        <v>5</v>
      </c>
      <c r="D18" s="7">
        <v>1</v>
      </c>
      <c r="E18" s="7">
        <f>+C18*D18</f>
        <v>5</v>
      </c>
      <c r="F18" s="10"/>
      <c r="G18" s="100"/>
      <c r="H18" s="101"/>
      <c r="I18" s="7"/>
      <c r="J18" s="10"/>
      <c r="K18" s="30">
        <f>+C18/3*2</f>
        <v>3.3333333333333335</v>
      </c>
      <c r="L18" s="31">
        <v>3</v>
      </c>
      <c r="M18" s="102">
        <v>3600</v>
      </c>
      <c r="N18" s="103">
        <v>3000</v>
      </c>
      <c r="O18" s="103">
        <v>2500</v>
      </c>
      <c r="P18" s="103"/>
      <c r="Q18" s="103"/>
      <c r="R18" s="103"/>
      <c r="S18" s="103"/>
      <c r="T18" s="103"/>
      <c r="U18" s="103"/>
      <c r="V18" s="104">
        <f t="shared" si="3"/>
        <v>9100</v>
      </c>
      <c r="X18" s="105"/>
      <c r="Y18" s="106"/>
      <c r="Z18" s="106"/>
      <c r="AA18" s="106"/>
      <c r="AB18" s="106"/>
      <c r="AC18" s="106"/>
      <c r="AD18" s="106"/>
      <c r="AE18" s="106"/>
      <c r="AF18" s="106"/>
      <c r="AG18" s="107"/>
    </row>
    <row r="19" spans="1:33" ht="15.6" x14ac:dyDescent="0.3">
      <c r="A19" s="186"/>
      <c r="B19" s="75" t="s">
        <v>30</v>
      </c>
      <c r="C19" s="39">
        <v>6</v>
      </c>
      <c r="D19" s="40">
        <v>1</v>
      </c>
      <c r="E19" s="40">
        <f>+C19*D19</f>
        <v>6</v>
      </c>
      <c r="F19" s="41"/>
      <c r="G19" s="76"/>
      <c r="H19" s="77"/>
      <c r="I19" s="40"/>
      <c r="J19" s="41"/>
      <c r="K19" s="43">
        <f>+C19/3*2</f>
        <v>4</v>
      </c>
      <c r="L19" s="44">
        <v>4</v>
      </c>
      <c r="M19" s="108">
        <v>3000</v>
      </c>
      <c r="N19" s="109">
        <v>2800</v>
      </c>
      <c r="O19" s="109">
        <v>2600</v>
      </c>
      <c r="P19" s="109">
        <v>2100</v>
      </c>
      <c r="Q19" s="109"/>
      <c r="R19" s="109"/>
      <c r="S19" s="109"/>
      <c r="T19" s="109"/>
      <c r="U19" s="109"/>
      <c r="V19" s="110">
        <f t="shared" si="3"/>
        <v>10500</v>
      </c>
      <c r="X19" s="111"/>
      <c r="Y19" s="112"/>
      <c r="Z19" s="112"/>
      <c r="AA19" s="112"/>
      <c r="AB19" s="112"/>
      <c r="AC19" s="112"/>
      <c r="AD19" s="112"/>
      <c r="AE19" s="112"/>
      <c r="AF19" s="112"/>
      <c r="AG19" s="113"/>
    </row>
    <row r="20" spans="1:33" ht="15.6" x14ac:dyDescent="0.3">
      <c r="A20" s="186"/>
      <c r="B20" s="75" t="s">
        <v>31</v>
      </c>
      <c r="C20" s="39">
        <v>11</v>
      </c>
      <c r="D20" s="40">
        <v>1</v>
      </c>
      <c r="E20" s="40">
        <f>+C20*D20</f>
        <v>11</v>
      </c>
      <c r="F20" s="41"/>
      <c r="G20" s="76"/>
      <c r="H20" s="77"/>
      <c r="I20" s="40"/>
      <c r="J20" s="41"/>
      <c r="K20" s="43">
        <f>+C20/3*2</f>
        <v>7.333333333333333</v>
      </c>
      <c r="L20" s="44">
        <v>7</v>
      </c>
      <c r="M20" s="108">
        <v>2100</v>
      </c>
      <c r="N20" s="109">
        <f>+M20-200</f>
        <v>1900</v>
      </c>
      <c r="O20" s="109">
        <f t="shared" ref="O20:R20" si="10">+N20-200</f>
        <v>1700</v>
      </c>
      <c r="P20" s="109">
        <f t="shared" si="10"/>
        <v>1500</v>
      </c>
      <c r="Q20" s="109">
        <f t="shared" si="10"/>
        <v>1300</v>
      </c>
      <c r="R20" s="109">
        <f t="shared" si="10"/>
        <v>1100</v>
      </c>
      <c r="S20" s="109">
        <v>800</v>
      </c>
      <c r="T20" s="109"/>
      <c r="U20" s="109"/>
      <c r="V20" s="110">
        <f t="shared" si="3"/>
        <v>10400</v>
      </c>
      <c r="X20" s="111"/>
      <c r="Y20" s="112"/>
      <c r="Z20" s="112"/>
      <c r="AA20" s="112"/>
      <c r="AB20" s="112"/>
      <c r="AC20" s="112"/>
      <c r="AD20" s="112"/>
      <c r="AE20" s="112"/>
      <c r="AF20" s="112"/>
      <c r="AG20" s="113"/>
    </row>
    <row r="21" spans="1:33" ht="15.6" x14ac:dyDescent="0.3">
      <c r="A21" s="186"/>
      <c r="B21" s="181" t="s">
        <v>53</v>
      </c>
      <c r="C21" s="173">
        <v>3</v>
      </c>
      <c r="D21" s="86"/>
      <c r="E21" s="86"/>
      <c r="F21" s="87"/>
      <c r="G21" s="182"/>
      <c r="H21" s="183"/>
      <c r="I21" s="86"/>
      <c r="J21" s="87"/>
      <c r="K21" s="175"/>
      <c r="L21" s="176"/>
      <c r="M21" s="78" t="s">
        <v>27</v>
      </c>
      <c r="N21" s="120"/>
      <c r="O21" s="120"/>
      <c r="P21" s="120"/>
      <c r="Q21" s="120"/>
      <c r="R21" s="120"/>
      <c r="S21" s="120"/>
      <c r="T21" s="120"/>
      <c r="U21" s="120"/>
      <c r="V21" s="184"/>
      <c r="X21" s="111"/>
      <c r="Y21" s="112"/>
      <c r="Z21" s="112"/>
      <c r="AA21" s="112"/>
      <c r="AB21" s="112"/>
      <c r="AC21" s="112"/>
      <c r="AD21" s="112"/>
      <c r="AE21" s="112"/>
      <c r="AF21" s="112"/>
      <c r="AG21" s="113"/>
    </row>
    <row r="22" spans="1:33" ht="15.6" x14ac:dyDescent="0.3">
      <c r="A22" s="187"/>
      <c r="B22" s="114" t="s">
        <v>9</v>
      </c>
      <c r="C22" s="115">
        <f>SUM(C18:C21)</f>
        <v>25</v>
      </c>
      <c r="D22" s="53"/>
      <c r="E22" s="53"/>
      <c r="F22" s="54">
        <f>+SUM(E18:E20)</f>
        <v>22</v>
      </c>
      <c r="G22" s="116">
        <v>30000</v>
      </c>
      <c r="H22" s="117"/>
      <c r="I22" s="53"/>
      <c r="J22" s="54"/>
      <c r="K22" s="118"/>
      <c r="L22" s="54"/>
      <c r="M22" s="119"/>
      <c r="N22" s="120"/>
      <c r="O22" s="120"/>
      <c r="P22" s="120"/>
      <c r="Q22" s="120"/>
      <c r="R22" s="120"/>
      <c r="S22" s="120"/>
      <c r="T22" s="120"/>
      <c r="U22" s="120"/>
      <c r="V22" s="121">
        <f>SUM(V18:V20)</f>
        <v>30000</v>
      </c>
      <c r="X22" s="111"/>
      <c r="Y22" s="112"/>
      <c r="Z22" s="112"/>
      <c r="AA22" s="112"/>
      <c r="AB22" s="112"/>
      <c r="AC22" s="112"/>
      <c r="AD22" s="112"/>
      <c r="AE22" s="112"/>
      <c r="AF22" s="112"/>
      <c r="AG22" s="113"/>
    </row>
    <row r="23" spans="1:33" ht="18" x14ac:dyDescent="0.35">
      <c r="A23" s="122"/>
      <c r="B23" s="123"/>
      <c r="C23" s="124"/>
      <c r="D23" s="125"/>
      <c r="E23" s="125"/>
      <c r="F23" s="126"/>
      <c r="G23" s="127"/>
      <c r="H23" s="128"/>
      <c r="I23" s="125"/>
      <c r="J23" s="126"/>
      <c r="M23" s="129"/>
      <c r="N23" s="130"/>
      <c r="O23" s="130"/>
      <c r="P23" s="130"/>
      <c r="Q23" s="130"/>
      <c r="R23" s="130"/>
      <c r="S23" s="130"/>
      <c r="T23" s="130"/>
      <c r="U23" s="130"/>
      <c r="V23" s="131">
        <f>+V12+V17+V22</f>
        <v>76000</v>
      </c>
      <c r="X23" s="132"/>
      <c r="Y23" s="133"/>
      <c r="Z23" s="133"/>
      <c r="AA23" s="133"/>
      <c r="AB23" s="133"/>
      <c r="AC23" s="133"/>
      <c r="AD23" s="133"/>
      <c r="AE23" s="133"/>
      <c r="AF23" s="133"/>
      <c r="AG23" s="134">
        <f>+AG12+AG17</f>
        <v>69000</v>
      </c>
    </row>
    <row r="24" spans="1:33" ht="23.4" x14ac:dyDescent="0.45">
      <c r="A24" s="135" t="s">
        <v>32</v>
      </c>
      <c r="B24" s="136"/>
      <c r="C24" s="137">
        <f>+C12+C17+C22</f>
        <v>94</v>
      </c>
      <c r="D24" s="138"/>
      <c r="E24" s="138">
        <f>SUM(E7:E22)</f>
        <v>149</v>
      </c>
      <c r="F24" s="139"/>
      <c r="G24" s="140">
        <f>SUM(G7:G22)</f>
        <v>145000</v>
      </c>
      <c r="H24" s="141"/>
      <c r="I24" s="138"/>
      <c r="J24" s="139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>
        <f>+V23+AG23</f>
        <v>145000</v>
      </c>
    </row>
    <row r="27" spans="1:33" x14ac:dyDescent="0.3">
      <c r="A27" t="s">
        <v>33</v>
      </c>
      <c r="B27" t="s">
        <v>34</v>
      </c>
    </row>
    <row r="28" spans="1:33" x14ac:dyDescent="0.3">
      <c r="A28" t="s">
        <v>35</v>
      </c>
      <c r="B28" s="144">
        <v>45520</v>
      </c>
      <c r="AG28" s="4">
        <f>+J17-AG17</f>
        <v>0</v>
      </c>
    </row>
    <row r="29" spans="1:33" x14ac:dyDescent="0.3">
      <c r="AG29" s="4"/>
    </row>
    <row r="30" spans="1:33" x14ac:dyDescent="0.3">
      <c r="A30" t="s">
        <v>50</v>
      </c>
      <c r="AE30" s="4"/>
    </row>
    <row r="31" spans="1:33" ht="15" thickBot="1" x14ac:dyDescent="0.35">
      <c r="A31" s="145"/>
      <c r="B31" s="146"/>
      <c r="C31" s="146"/>
      <c r="D31" s="147" t="s">
        <v>37</v>
      </c>
      <c r="Y31" s="4"/>
    </row>
    <row r="32" spans="1:33" ht="15" thickTop="1" x14ac:dyDescent="0.3">
      <c r="A32" s="148" t="s">
        <v>23</v>
      </c>
      <c r="B32" s="149" t="s">
        <v>38</v>
      </c>
      <c r="C32" s="149" t="s">
        <v>39</v>
      </c>
      <c r="D32" s="150">
        <v>12</v>
      </c>
    </row>
    <row r="33" spans="1:4" x14ac:dyDescent="0.3">
      <c r="A33" s="151" t="s">
        <v>24</v>
      </c>
      <c r="B33" s="152" t="s">
        <v>40</v>
      </c>
      <c r="C33" s="152"/>
      <c r="D33" s="153">
        <v>10</v>
      </c>
    </row>
    <row r="34" spans="1:4" x14ac:dyDescent="0.3">
      <c r="A34" s="151" t="s">
        <v>25</v>
      </c>
      <c r="B34" s="152" t="s">
        <v>41</v>
      </c>
      <c r="C34" s="152"/>
      <c r="D34" s="153">
        <v>14</v>
      </c>
    </row>
    <row r="35" spans="1:4" x14ac:dyDescent="0.3">
      <c r="A35" s="154" t="s">
        <v>42</v>
      </c>
      <c r="B35" s="155" t="s">
        <v>43</v>
      </c>
      <c r="C35" s="155"/>
      <c r="D35" s="156">
        <v>4</v>
      </c>
    </row>
    <row r="36" spans="1:4" x14ac:dyDescent="0.3">
      <c r="A36" s="154" t="s">
        <v>44</v>
      </c>
      <c r="B36" s="155" t="s">
        <v>45</v>
      </c>
      <c r="C36" s="155"/>
      <c r="D36" s="156">
        <v>7</v>
      </c>
    </row>
    <row r="37" spans="1:4" x14ac:dyDescent="0.3">
      <c r="A37" s="157" t="s">
        <v>9</v>
      </c>
      <c r="B37" s="158"/>
      <c r="C37" s="158"/>
      <c r="D37" s="159">
        <f>SUM(D32:D36)</f>
        <v>47</v>
      </c>
    </row>
    <row r="38" spans="1:4" x14ac:dyDescent="0.3">
      <c r="A38" s="148" t="s">
        <v>23</v>
      </c>
      <c r="B38" s="149" t="s">
        <v>38</v>
      </c>
      <c r="C38" s="149" t="s">
        <v>46</v>
      </c>
      <c r="D38" s="150">
        <v>5</v>
      </c>
    </row>
    <row r="39" spans="1:4" x14ac:dyDescent="0.3">
      <c r="A39" s="151" t="s">
        <v>24</v>
      </c>
      <c r="B39" s="152" t="s">
        <v>40</v>
      </c>
      <c r="C39" s="152"/>
      <c r="D39" s="153">
        <v>9</v>
      </c>
    </row>
    <row r="40" spans="1:4" x14ac:dyDescent="0.3">
      <c r="A40" s="151" t="s">
        <v>25</v>
      </c>
      <c r="B40" s="152" t="s">
        <v>41</v>
      </c>
      <c r="C40" s="152"/>
      <c r="D40" s="153">
        <v>8</v>
      </c>
    </row>
    <row r="41" spans="1:4" x14ac:dyDescent="0.3">
      <c r="A41" s="154" t="s">
        <v>47</v>
      </c>
      <c r="B41" s="155" t="s">
        <v>43</v>
      </c>
      <c r="C41" s="155"/>
      <c r="D41" s="153">
        <v>2</v>
      </c>
    </row>
    <row r="42" spans="1:4" x14ac:dyDescent="0.3">
      <c r="A42" s="160" t="s">
        <v>9</v>
      </c>
      <c r="B42" s="161"/>
      <c r="C42" s="161"/>
      <c r="D42" s="162">
        <f>SUM(D38:D41)</f>
        <v>24</v>
      </c>
    </row>
    <row r="43" spans="1:4" x14ac:dyDescent="0.3">
      <c r="A43" s="163" t="s">
        <v>29</v>
      </c>
      <c r="B43" s="164"/>
      <c r="C43" s="164" t="s">
        <v>48</v>
      </c>
      <c r="D43" s="165">
        <v>5</v>
      </c>
    </row>
    <row r="44" spans="1:4" x14ac:dyDescent="0.3">
      <c r="A44" s="166" t="s">
        <v>30</v>
      </c>
      <c r="B44" s="167"/>
      <c r="C44" s="167"/>
      <c r="D44" s="153">
        <v>6</v>
      </c>
    </row>
    <row r="45" spans="1:4" x14ac:dyDescent="0.3">
      <c r="A45" s="166" t="s">
        <v>31</v>
      </c>
      <c r="B45" s="167"/>
      <c r="C45" s="167"/>
      <c r="D45" s="153">
        <v>11</v>
      </c>
    </row>
    <row r="46" spans="1:4" x14ac:dyDescent="0.3">
      <c r="A46" s="168" t="s">
        <v>49</v>
      </c>
      <c r="B46" s="169"/>
      <c r="C46" s="169"/>
      <c r="D46" s="156">
        <v>3</v>
      </c>
    </row>
    <row r="47" spans="1:4" x14ac:dyDescent="0.3">
      <c r="A47" s="170" t="s">
        <v>9</v>
      </c>
      <c r="B47" s="171"/>
      <c r="C47" s="171"/>
      <c r="D47" s="172">
        <f>SUM(D43:D46)</f>
        <v>25</v>
      </c>
    </row>
  </sheetData>
  <mergeCells count="7">
    <mergeCell ref="A18:A22"/>
    <mergeCell ref="C5:F5"/>
    <mergeCell ref="K5:L5"/>
    <mergeCell ref="M5:V5"/>
    <mergeCell ref="X5:AG5"/>
    <mergeCell ref="A7:A12"/>
    <mergeCell ref="A13:A1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topLeftCell="I1" workbookViewId="0">
      <selection activeCell="X13" sqref="X13:AB15"/>
    </sheetView>
  </sheetViews>
  <sheetFormatPr defaultRowHeight="14.4" x14ac:dyDescent="0.3"/>
  <cols>
    <col min="1" max="2" width="14" bestFit="1" customWidth="1"/>
    <col min="3" max="3" width="14.6640625" bestFit="1" customWidth="1"/>
    <col min="4" max="4" width="11.5546875" bestFit="1" customWidth="1"/>
    <col min="5" max="5" width="11.5546875" customWidth="1"/>
    <col min="6" max="6" width="12.44140625" customWidth="1"/>
    <col min="7" max="7" width="16.5546875" bestFit="1" customWidth="1"/>
    <col min="8" max="8" width="1.44140625" customWidth="1"/>
    <col min="9" max="9" width="12.88671875" customWidth="1"/>
    <col min="10" max="10" width="12.88671875" bestFit="1" customWidth="1"/>
    <col min="11" max="11" width="22.44140625" bestFit="1" customWidth="1"/>
    <col min="12" max="12" width="13.6640625" customWidth="1"/>
    <col min="13" max="20" width="11.88671875" bestFit="1" customWidth="1"/>
    <col min="21" max="21" width="10.44140625" bestFit="1" customWidth="1"/>
    <col min="22" max="22" width="17.6640625" bestFit="1" customWidth="1"/>
    <col min="24" max="32" width="11.88671875" bestFit="1" customWidth="1"/>
    <col min="33" max="33" width="22.88671875" bestFit="1" customWidth="1"/>
  </cols>
  <sheetData>
    <row r="1" spans="1:33" ht="18" x14ac:dyDescent="0.35">
      <c r="A1" s="1" t="s">
        <v>36</v>
      </c>
    </row>
    <row r="3" spans="1:33" x14ac:dyDescent="0.3">
      <c r="A3" s="2" t="s">
        <v>0</v>
      </c>
      <c r="B3" s="3">
        <v>145000</v>
      </c>
    </row>
    <row r="4" spans="1:33" x14ac:dyDescent="0.3">
      <c r="B4" s="4"/>
      <c r="D4" s="2"/>
    </row>
    <row r="5" spans="1:33" x14ac:dyDescent="0.3">
      <c r="A5" s="5"/>
      <c r="B5" s="6"/>
      <c r="C5" s="188" t="s">
        <v>1</v>
      </c>
      <c r="D5" s="189"/>
      <c r="E5" s="189"/>
      <c r="F5" s="190"/>
      <c r="G5" s="8" t="s">
        <v>2</v>
      </c>
      <c r="H5" s="9"/>
      <c r="I5" s="7" t="s">
        <v>3</v>
      </c>
      <c r="J5" s="10" t="s">
        <v>4</v>
      </c>
      <c r="K5" s="191" t="s">
        <v>5</v>
      </c>
      <c r="L5" s="192"/>
      <c r="M5" s="193" t="s">
        <v>6</v>
      </c>
      <c r="N5" s="194"/>
      <c r="O5" s="194"/>
      <c r="P5" s="194"/>
      <c r="Q5" s="194"/>
      <c r="R5" s="194"/>
      <c r="S5" s="194"/>
      <c r="T5" s="194"/>
      <c r="U5" s="194"/>
      <c r="V5" s="195"/>
      <c r="X5" s="196" t="s">
        <v>7</v>
      </c>
      <c r="Y5" s="197"/>
      <c r="Z5" s="197"/>
      <c r="AA5" s="197"/>
      <c r="AB5" s="197"/>
      <c r="AC5" s="197"/>
      <c r="AD5" s="197"/>
      <c r="AE5" s="197"/>
      <c r="AF5" s="197"/>
      <c r="AG5" s="198"/>
    </row>
    <row r="6" spans="1:33" ht="29.4" thickBot="1" x14ac:dyDescent="0.35">
      <c r="A6" s="11"/>
      <c r="B6" s="12"/>
      <c r="C6" s="11" t="s">
        <v>37</v>
      </c>
      <c r="D6" s="13" t="s">
        <v>8</v>
      </c>
      <c r="E6" s="13"/>
      <c r="F6" s="14" t="s">
        <v>9</v>
      </c>
      <c r="G6" s="14" t="s">
        <v>10</v>
      </c>
      <c r="H6" s="15"/>
      <c r="I6" s="16">
        <v>0.5</v>
      </c>
      <c r="J6" s="17">
        <v>0.5</v>
      </c>
      <c r="K6" s="11" t="s">
        <v>11</v>
      </c>
      <c r="L6" s="18" t="s">
        <v>12</v>
      </c>
      <c r="M6" s="19" t="s">
        <v>13</v>
      </c>
      <c r="N6" s="20" t="s">
        <v>14</v>
      </c>
      <c r="O6" s="20" t="s">
        <v>15</v>
      </c>
      <c r="P6" s="20" t="s">
        <v>16</v>
      </c>
      <c r="Q6" s="20" t="s">
        <v>17</v>
      </c>
      <c r="R6" s="20" t="s">
        <v>18</v>
      </c>
      <c r="S6" s="20" t="s">
        <v>19</v>
      </c>
      <c r="T6" s="20" t="s">
        <v>20</v>
      </c>
      <c r="U6" s="20" t="s">
        <v>21</v>
      </c>
      <c r="V6" s="21" t="s">
        <v>9</v>
      </c>
      <c r="X6" s="22" t="s">
        <v>13</v>
      </c>
      <c r="Y6" s="23" t="s">
        <v>14</v>
      </c>
      <c r="Z6" s="23" t="s">
        <v>15</v>
      </c>
      <c r="AA6" s="23" t="s">
        <v>16</v>
      </c>
      <c r="AB6" s="23" t="s">
        <v>17</v>
      </c>
      <c r="AC6" s="23" t="s">
        <v>18</v>
      </c>
      <c r="AD6" s="23" t="s">
        <v>19</v>
      </c>
      <c r="AE6" s="23" t="s">
        <v>20</v>
      </c>
      <c r="AF6" s="23" t="s">
        <v>21</v>
      </c>
      <c r="AG6" s="24" t="s">
        <v>9</v>
      </c>
    </row>
    <row r="7" spans="1:33" ht="15" thickTop="1" x14ac:dyDescent="0.3">
      <c r="A7" s="199" t="s">
        <v>22</v>
      </c>
      <c r="B7" s="25" t="s">
        <v>23</v>
      </c>
      <c r="C7" s="26">
        <v>12</v>
      </c>
      <c r="D7" s="27">
        <v>2</v>
      </c>
      <c r="E7" s="27">
        <f>+C7*D7</f>
        <v>24</v>
      </c>
      <c r="F7" s="28"/>
      <c r="G7" s="28"/>
      <c r="H7" s="29"/>
      <c r="I7" s="27"/>
      <c r="J7" s="28"/>
      <c r="K7" s="30">
        <f>+C7/3*2</f>
        <v>8</v>
      </c>
      <c r="L7" s="31">
        <v>8</v>
      </c>
      <c r="M7" s="32">
        <v>3000</v>
      </c>
      <c r="N7" s="33">
        <v>2800</v>
      </c>
      <c r="O7" s="33">
        <v>2600</v>
      </c>
      <c r="P7" s="33">
        <v>2400</v>
      </c>
      <c r="Q7" s="33">
        <v>2100</v>
      </c>
      <c r="R7" s="33">
        <v>1900</v>
      </c>
      <c r="S7" s="33">
        <v>1700</v>
      </c>
      <c r="T7" s="33">
        <v>1500</v>
      </c>
      <c r="U7" s="33"/>
      <c r="V7" s="34">
        <f>+SUM(M7:U7)</f>
        <v>18000</v>
      </c>
      <c r="X7" s="35">
        <f>4200-700</f>
        <v>3500</v>
      </c>
      <c r="Y7" s="36">
        <f>+X7-200</f>
        <v>3300</v>
      </c>
      <c r="Z7" s="36">
        <f t="shared" ref="Z7:AB7" si="0">+Y7-200</f>
        <v>3100</v>
      </c>
      <c r="AA7" s="36">
        <f t="shared" si="0"/>
        <v>2900</v>
      </c>
      <c r="AB7" s="36">
        <f t="shared" si="0"/>
        <v>2700</v>
      </c>
      <c r="AC7" s="36"/>
      <c r="AD7" s="36"/>
      <c r="AE7" s="36"/>
      <c r="AF7" s="36"/>
      <c r="AG7" s="37">
        <f>+SUM(X7:AF7)</f>
        <v>15500</v>
      </c>
    </row>
    <row r="8" spans="1:33" x14ac:dyDescent="0.3">
      <c r="A8" s="200"/>
      <c r="B8" s="38" t="s">
        <v>24</v>
      </c>
      <c r="C8" s="39">
        <v>10</v>
      </c>
      <c r="D8" s="40">
        <v>2</v>
      </c>
      <c r="E8" s="40">
        <f>+C8*D8</f>
        <v>20</v>
      </c>
      <c r="F8" s="41"/>
      <c r="G8" s="41"/>
      <c r="H8" s="42"/>
      <c r="I8" s="40"/>
      <c r="J8" s="41"/>
      <c r="K8" s="43">
        <f>+C8/3*2</f>
        <v>6.666666666666667</v>
      </c>
      <c r="L8" s="44">
        <v>7</v>
      </c>
      <c r="M8" s="45">
        <v>2500</v>
      </c>
      <c r="N8" s="46">
        <v>2300</v>
      </c>
      <c r="O8" s="46">
        <v>2100</v>
      </c>
      <c r="P8" s="46">
        <v>1900</v>
      </c>
      <c r="Q8" s="46">
        <v>1600</v>
      </c>
      <c r="R8" s="46">
        <v>1400</v>
      </c>
      <c r="S8" s="46">
        <v>1200</v>
      </c>
      <c r="T8" s="46"/>
      <c r="U8" s="46"/>
      <c r="V8" s="47">
        <f t="shared" ref="V8:V9" si="1">+SUM(M8:U8)</f>
        <v>13000</v>
      </c>
      <c r="X8" s="48">
        <f>3800-700</f>
        <v>3100</v>
      </c>
      <c r="Y8" s="49">
        <f>+X8-200</f>
        <v>2900</v>
      </c>
      <c r="Z8" s="49">
        <f t="shared" ref="Z8:AB8" si="2">+Y8-200</f>
        <v>2700</v>
      </c>
      <c r="AA8" s="49">
        <f t="shared" si="2"/>
        <v>2500</v>
      </c>
      <c r="AB8" s="49">
        <f t="shared" si="2"/>
        <v>2300</v>
      </c>
      <c r="AC8" s="49"/>
      <c r="AD8" s="49"/>
      <c r="AE8" s="49"/>
      <c r="AF8" s="49"/>
      <c r="AG8" s="50">
        <f>+SUM(X8:AF8)</f>
        <v>13500</v>
      </c>
    </row>
    <row r="9" spans="1:33" x14ac:dyDescent="0.3">
      <c r="A9" s="200"/>
      <c r="B9" s="38" t="s">
        <v>25</v>
      </c>
      <c r="C9" s="39">
        <v>14</v>
      </c>
      <c r="D9" s="40">
        <v>2</v>
      </c>
      <c r="E9" s="40">
        <f>+C9*D9</f>
        <v>28</v>
      </c>
      <c r="F9" s="41"/>
      <c r="G9" s="41"/>
      <c r="H9" s="42"/>
      <c r="I9" s="40"/>
      <c r="J9" s="41"/>
      <c r="K9" s="43">
        <f>+C9/3*2</f>
        <v>9.3333333333333339</v>
      </c>
      <c r="L9" s="44">
        <v>9</v>
      </c>
      <c r="M9" s="45">
        <v>1400</v>
      </c>
      <c r="N9" s="46">
        <v>1300</v>
      </c>
      <c r="O9" s="46">
        <v>1200</v>
      </c>
      <c r="P9" s="46">
        <v>1100</v>
      </c>
      <c r="Q9" s="46">
        <v>1000</v>
      </c>
      <c r="R9" s="46">
        <v>900</v>
      </c>
      <c r="S9" s="46">
        <v>800</v>
      </c>
      <c r="T9" s="46">
        <v>700</v>
      </c>
      <c r="U9" s="46">
        <v>600</v>
      </c>
      <c r="V9" s="47">
        <f t="shared" si="1"/>
        <v>9000</v>
      </c>
      <c r="X9" s="48">
        <v>2100</v>
      </c>
      <c r="Y9" s="49">
        <f>+X9-200</f>
        <v>1900</v>
      </c>
      <c r="Z9" s="49">
        <f t="shared" ref="Z9:AB9" si="3">+Y9-200</f>
        <v>1700</v>
      </c>
      <c r="AA9" s="49">
        <f t="shared" si="3"/>
        <v>1500</v>
      </c>
      <c r="AB9" s="49">
        <f t="shared" si="3"/>
        <v>1300</v>
      </c>
      <c r="AC9" s="49"/>
      <c r="AD9" s="49"/>
      <c r="AE9" s="49"/>
      <c r="AF9" s="49"/>
      <c r="AG9" s="50">
        <f>+SUM(X9:AF9)</f>
        <v>8500</v>
      </c>
    </row>
    <row r="10" spans="1:33" x14ac:dyDescent="0.3">
      <c r="A10" s="200"/>
      <c r="B10" s="154" t="s">
        <v>42</v>
      </c>
      <c r="C10" s="173">
        <v>4</v>
      </c>
      <c r="D10" s="7">
        <v>1</v>
      </c>
      <c r="E10" s="7">
        <f>+C10*D10</f>
        <v>4</v>
      </c>
      <c r="F10" s="87"/>
      <c r="G10" s="87"/>
      <c r="H10" s="174"/>
      <c r="I10" s="86"/>
      <c r="J10" s="87"/>
      <c r="K10" s="175"/>
      <c r="L10" s="176"/>
      <c r="M10" s="78" t="s">
        <v>27</v>
      </c>
      <c r="N10" s="177"/>
      <c r="O10" s="177"/>
      <c r="P10" s="177"/>
      <c r="Q10" s="177"/>
      <c r="R10" s="177"/>
      <c r="S10" s="177"/>
      <c r="T10" s="177"/>
      <c r="U10" s="177"/>
      <c r="V10" s="178"/>
      <c r="X10" s="179">
        <v>600</v>
      </c>
      <c r="Y10" s="180">
        <v>400</v>
      </c>
      <c r="Z10" s="180">
        <v>300</v>
      </c>
      <c r="AA10" s="180"/>
      <c r="AB10" s="180"/>
      <c r="AC10" s="180"/>
      <c r="AD10" s="180"/>
      <c r="AE10" s="180"/>
      <c r="AF10" s="180"/>
      <c r="AG10" s="50">
        <f t="shared" ref="AG10:AG11" si="4">+SUM(X10:AF10)</f>
        <v>1300</v>
      </c>
    </row>
    <row r="11" spans="1:33" x14ac:dyDescent="0.3">
      <c r="A11" s="200"/>
      <c r="B11" s="154" t="s">
        <v>44</v>
      </c>
      <c r="C11" s="173">
        <v>7</v>
      </c>
      <c r="D11" s="7">
        <v>1</v>
      </c>
      <c r="E11" s="7">
        <f>+C11*D11</f>
        <v>7</v>
      </c>
      <c r="F11" s="87"/>
      <c r="G11" s="87"/>
      <c r="H11" s="174"/>
      <c r="I11" s="86"/>
      <c r="J11" s="87"/>
      <c r="K11" s="175"/>
      <c r="L11" s="176"/>
      <c r="M11" s="78" t="s">
        <v>27</v>
      </c>
      <c r="N11" s="177"/>
      <c r="O11" s="177"/>
      <c r="P11" s="177"/>
      <c r="Q11" s="177"/>
      <c r="R11" s="177"/>
      <c r="S11" s="177"/>
      <c r="T11" s="177"/>
      <c r="U11" s="177"/>
      <c r="V11" s="178"/>
      <c r="X11" s="179">
        <v>500</v>
      </c>
      <c r="Y11" s="180">
        <v>400</v>
      </c>
      <c r="Z11" s="180">
        <v>300</v>
      </c>
      <c r="AA11" s="180"/>
      <c r="AB11" s="180"/>
      <c r="AC11" s="180"/>
      <c r="AD11" s="180"/>
      <c r="AE11" s="180"/>
      <c r="AF11" s="180"/>
      <c r="AG11" s="50">
        <f t="shared" si="4"/>
        <v>1200</v>
      </c>
    </row>
    <row r="12" spans="1:33" ht="15.6" x14ac:dyDescent="0.3">
      <c r="A12" s="201"/>
      <c r="B12" s="51" t="s">
        <v>9</v>
      </c>
      <c r="C12" s="52">
        <f>SUM(C7:C11)</f>
        <v>47</v>
      </c>
      <c r="D12" s="53"/>
      <c r="E12" s="53"/>
      <c r="F12" s="54">
        <f>SUM(E7:E11)</f>
        <v>83</v>
      </c>
      <c r="G12" s="55">
        <v>80000</v>
      </c>
      <c r="H12" s="56"/>
      <c r="I12" s="57">
        <f>+G12*0.5</f>
        <v>40000</v>
      </c>
      <c r="J12" s="58">
        <f>+G12*0.5</f>
        <v>40000</v>
      </c>
      <c r="K12" s="59"/>
      <c r="L12" s="60"/>
      <c r="M12" s="61"/>
      <c r="N12" s="62"/>
      <c r="O12" s="62"/>
      <c r="P12" s="62"/>
      <c r="Q12" s="62"/>
      <c r="R12" s="62"/>
      <c r="S12" s="62"/>
      <c r="T12" s="62"/>
      <c r="U12" s="62"/>
      <c r="V12" s="63">
        <f>SUM(V7:V9)</f>
        <v>40000</v>
      </c>
      <c r="X12" s="64"/>
      <c r="Y12" s="57"/>
      <c r="Z12" s="57"/>
      <c r="AA12" s="57"/>
      <c r="AB12" s="57"/>
      <c r="AC12" s="57"/>
      <c r="AD12" s="57"/>
      <c r="AE12" s="57"/>
      <c r="AF12" s="57"/>
      <c r="AG12" s="65">
        <f>SUM(AG7:AG11)</f>
        <v>40000</v>
      </c>
    </row>
    <row r="13" spans="1:33" ht="15.6" x14ac:dyDescent="0.3">
      <c r="A13" s="202" t="s">
        <v>26</v>
      </c>
      <c r="B13" s="148" t="s">
        <v>23</v>
      </c>
      <c r="C13" s="26">
        <v>5</v>
      </c>
      <c r="D13" s="27">
        <v>2</v>
      </c>
      <c r="E13" s="27">
        <f>+C13*D13</f>
        <v>10</v>
      </c>
      <c r="F13" s="28"/>
      <c r="G13" s="66"/>
      <c r="H13" s="67"/>
      <c r="I13" s="27"/>
      <c r="J13" s="28"/>
      <c r="K13" s="68">
        <f>+C13/3*2</f>
        <v>3.3333333333333335</v>
      </c>
      <c r="L13" s="8">
        <v>3</v>
      </c>
      <c r="M13" s="69">
        <v>2100</v>
      </c>
      <c r="N13" s="70">
        <v>1900</v>
      </c>
      <c r="O13" s="70">
        <v>1700</v>
      </c>
      <c r="P13" s="70"/>
      <c r="Q13" s="70"/>
      <c r="R13" s="70"/>
      <c r="S13" s="70"/>
      <c r="T13" s="70"/>
      <c r="U13" s="70"/>
      <c r="V13" s="71">
        <f t="shared" ref="V13:V20" si="5">+SUM(M13:U13)</f>
        <v>5700</v>
      </c>
      <c r="X13" s="72">
        <v>2200</v>
      </c>
      <c r="Y13" s="73">
        <f>+X13-200</f>
        <v>2000</v>
      </c>
      <c r="Z13" s="73">
        <f t="shared" ref="Z13:AA13" si="6">+Y13-200</f>
        <v>1800</v>
      </c>
      <c r="AA13" s="73">
        <f t="shared" si="6"/>
        <v>1600</v>
      </c>
      <c r="AB13" s="73"/>
      <c r="AC13" s="73"/>
      <c r="AD13" s="73"/>
      <c r="AE13" s="73"/>
      <c r="AF13" s="73"/>
      <c r="AG13" s="74">
        <f>+SUM(X13:AF13)</f>
        <v>7600</v>
      </c>
    </row>
    <row r="14" spans="1:33" ht="15.6" x14ac:dyDescent="0.3">
      <c r="A14" s="203"/>
      <c r="B14" s="151" t="s">
        <v>24</v>
      </c>
      <c r="C14" s="39">
        <v>9</v>
      </c>
      <c r="D14" s="40">
        <v>2</v>
      </c>
      <c r="E14" s="40">
        <f>+C14*D14</f>
        <v>18</v>
      </c>
      <c r="F14" s="41"/>
      <c r="G14" s="76"/>
      <c r="H14" s="77"/>
      <c r="I14" s="40"/>
      <c r="J14" s="41"/>
      <c r="K14" s="43">
        <f>+C14/3*2</f>
        <v>6</v>
      </c>
      <c r="L14" s="44">
        <v>6</v>
      </c>
      <c r="M14" s="78">
        <v>1600</v>
      </c>
      <c r="N14" s="79">
        <v>1400</v>
      </c>
      <c r="O14" s="79">
        <v>1200</v>
      </c>
      <c r="P14" s="79">
        <v>900</v>
      </c>
      <c r="Q14" s="79">
        <v>700</v>
      </c>
      <c r="R14" s="79">
        <v>500</v>
      </c>
      <c r="S14" s="79"/>
      <c r="T14" s="79"/>
      <c r="U14" s="79"/>
      <c r="V14" s="80">
        <f t="shared" si="5"/>
        <v>6300</v>
      </c>
      <c r="X14" s="81">
        <v>1700</v>
      </c>
      <c r="Y14" s="82">
        <f>+X14-200</f>
        <v>1500</v>
      </c>
      <c r="Z14" s="82">
        <f t="shared" ref="Z14" si="7">+Y14-200</f>
        <v>1300</v>
      </c>
      <c r="AA14" s="82">
        <v>1000</v>
      </c>
      <c r="AB14" s="82">
        <v>800</v>
      </c>
      <c r="AC14" s="82"/>
      <c r="AD14" s="82"/>
      <c r="AE14" s="82"/>
      <c r="AF14" s="82"/>
      <c r="AG14" s="83">
        <f>+SUM(X14:AF14)</f>
        <v>6300</v>
      </c>
    </row>
    <row r="15" spans="1:33" ht="15.6" x14ac:dyDescent="0.3">
      <c r="A15" s="203"/>
      <c r="B15" s="151" t="s">
        <v>25</v>
      </c>
      <c r="C15" s="39">
        <v>8</v>
      </c>
      <c r="D15" s="40">
        <v>2</v>
      </c>
      <c r="E15" s="40">
        <f>+C15*D15</f>
        <v>16</v>
      </c>
      <c r="F15" s="41"/>
      <c r="G15" s="76"/>
      <c r="H15" s="77"/>
      <c r="I15" s="40"/>
      <c r="J15" s="41"/>
      <c r="K15" s="43">
        <f>+C15/3*2</f>
        <v>5.333333333333333</v>
      </c>
      <c r="L15" s="44">
        <v>5</v>
      </c>
      <c r="M15" s="78">
        <v>1500</v>
      </c>
      <c r="N15" s="79">
        <v>1100</v>
      </c>
      <c r="O15" s="79">
        <v>1100</v>
      </c>
      <c r="P15" s="79">
        <v>1000</v>
      </c>
      <c r="Q15" s="79">
        <v>800</v>
      </c>
      <c r="R15" s="79"/>
      <c r="S15" s="79"/>
      <c r="T15" s="79"/>
      <c r="U15" s="79"/>
      <c r="V15" s="80">
        <f t="shared" si="5"/>
        <v>5500</v>
      </c>
      <c r="X15" s="81">
        <v>1100</v>
      </c>
      <c r="Y15" s="82">
        <f>+X15-200</f>
        <v>900</v>
      </c>
      <c r="Z15" s="82">
        <f t="shared" ref="Z15:AA15" si="8">+Y15-200</f>
        <v>700</v>
      </c>
      <c r="AA15" s="82">
        <f t="shared" si="8"/>
        <v>500</v>
      </c>
      <c r="AB15" s="82">
        <v>400</v>
      </c>
      <c r="AC15" s="82"/>
      <c r="AD15" s="82"/>
      <c r="AE15" s="82"/>
      <c r="AF15" s="82"/>
      <c r="AG15" s="83">
        <f>+SUM(X15:AF15)</f>
        <v>3600</v>
      </c>
    </row>
    <row r="16" spans="1:33" ht="15.6" x14ac:dyDescent="0.3">
      <c r="A16" s="203"/>
      <c r="B16" s="75" t="s">
        <v>51</v>
      </c>
      <c r="C16" s="39" t="s">
        <v>52</v>
      </c>
      <c r="D16" s="40"/>
      <c r="E16" s="40"/>
      <c r="F16" s="41"/>
      <c r="G16" s="76"/>
      <c r="H16" s="77"/>
      <c r="I16" s="40"/>
      <c r="J16" s="41"/>
      <c r="K16" s="43"/>
      <c r="L16" s="44"/>
      <c r="M16" s="78"/>
      <c r="N16" s="79"/>
      <c r="O16" s="79"/>
      <c r="P16" s="79"/>
      <c r="Q16" s="79"/>
      <c r="R16" s="79"/>
      <c r="S16" s="79"/>
      <c r="T16" s="79"/>
      <c r="U16" s="79"/>
      <c r="V16" s="80">
        <f t="shared" si="5"/>
        <v>0</v>
      </c>
      <c r="X16" s="81" t="s">
        <v>27</v>
      </c>
      <c r="Y16" s="82"/>
      <c r="Z16" s="82"/>
      <c r="AA16" s="82"/>
      <c r="AB16" s="82"/>
      <c r="AC16" s="82"/>
      <c r="AD16" s="82"/>
      <c r="AE16" s="82"/>
      <c r="AF16" s="82"/>
      <c r="AG16" s="83">
        <f>+SUM(X16:AF16)</f>
        <v>0</v>
      </c>
    </row>
    <row r="17" spans="1:33" ht="15.6" x14ac:dyDescent="0.3">
      <c r="A17" s="204"/>
      <c r="B17" s="84" t="s">
        <v>9</v>
      </c>
      <c r="C17" s="85">
        <f>SUM(C13:C16)</f>
        <v>22</v>
      </c>
      <c r="D17" s="86"/>
      <c r="E17" s="86"/>
      <c r="F17" s="87">
        <f>SUM(E13:E15)</f>
        <v>44</v>
      </c>
      <c r="G17" s="88">
        <v>35000</v>
      </c>
      <c r="H17" s="89"/>
      <c r="I17" s="90">
        <f>+G17*0.5</f>
        <v>17500</v>
      </c>
      <c r="J17" s="91">
        <f>+G17*0.5</f>
        <v>17500</v>
      </c>
      <c r="K17" s="59"/>
      <c r="L17" s="60"/>
      <c r="M17" s="92"/>
      <c r="N17" s="93"/>
      <c r="O17" s="93"/>
      <c r="P17" s="93"/>
      <c r="Q17" s="93"/>
      <c r="R17" s="93"/>
      <c r="S17" s="93"/>
      <c r="T17" s="93"/>
      <c r="U17" s="93"/>
      <c r="V17" s="94">
        <f>SUM(V13:V16)</f>
        <v>17500</v>
      </c>
      <c r="X17" s="95"/>
      <c r="Y17" s="96"/>
      <c r="Z17" s="96"/>
      <c r="AA17" s="96"/>
      <c r="AB17" s="96"/>
      <c r="AC17" s="96"/>
      <c r="AD17" s="96"/>
      <c r="AE17" s="96"/>
      <c r="AF17" s="96"/>
      <c r="AG17" s="97">
        <f>SUM(AG13:AG16)</f>
        <v>17500</v>
      </c>
    </row>
    <row r="18" spans="1:33" ht="15.6" x14ac:dyDescent="0.3">
      <c r="A18" s="185" t="s">
        <v>28</v>
      </c>
      <c r="B18" s="98" t="s">
        <v>29</v>
      </c>
      <c r="C18" s="99">
        <v>5</v>
      </c>
      <c r="D18" s="7">
        <v>1</v>
      </c>
      <c r="E18" s="7">
        <f>+C18*D18</f>
        <v>5</v>
      </c>
      <c r="F18" s="10"/>
      <c r="G18" s="100"/>
      <c r="H18" s="101"/>
      <c r="I18" s="7"/>
      <c r="J18" s="10"/>
      <c r="K18" s="30">
        <f>+C18/3*2</f>
        <v>3.3333333333333335</v>
      </c>
      <c r="L18" s="31">
        <v>3</v>
      </c>
      <c r="M18" s="102">
        <v>3600</v>
      </c>
      <c r="N18" s="103">
        <v>3000</v>
      </c>
      <c r="O18" s="103">
        <v>2500</v>
      </c>
      <c r="P18" s="103"/>
      <c r="Q18" s="103"/>
      <c r="R18" s="103"/>
      <c r="S18" s="103"/>
      <c r="T18" s="103"/>
      <c r="U18" s="103"/>
      <c r="V18" s="104">
        <f t="shared" si="5"/>
        <v>9100</v>
      </c>
      <c r="X18" s="105"/>
      <c r="Y18" s="106"/>
      <c r="Z18" s="106"/>
      <c r="AA18" s="106"/>
      <c r="AB18" s="106"/>
      <c r="AC18" s="106"/>
      <c r="AD18" s="106"/>
      <c r="AE18" s="106"/>
      <c r="AF18" s="106"/>
      <c r="AG18" s="107"/>
    </row>
    <row r="19" spans="1:33" ht="15.6" x14ac:dyDescent="0.3">
      <c r="A19" s="186"/>
      <c r="B19" s="75" t="s">
        <v>30</v>
      </c>
      <c r="C19" s="39">
        <v>6</v>
      </c>
      <c r="D19" s="40">
        <v>1</v>
      </c>
      <c r="E19" s="40">
        <f>+C19*D19</f>
        <v>6</v>
      </c>
      <c r="F19" s="41"/>
      <c r="G19" s="76"/>
      <c r="H19" s="77"/>
      <c r="I19" s="40"/>
      <c r="J19" s="41"/>
      <c r="K19" s="43">
        <f>+C19/3*2</f>
        <v>4</v>
      </c>
      <c r="L19" s="44">
        <v>4</v>
      </c>
      <c r="M19" s="108">
        <v>3000</v>
      </c>
      <c r="N19" s="109">
        <v>2800</v>
      </c>
      <c r="O19" s="109">
        <v>2600</v>
      </c>
      <c r="P19" s="109">
        <v>2100</v>
      </c>
      <c r="Q19" s="109"/>
      <c r="R19" s="109"/>
      <c r="S19" s="109"/>
      <c r="T19" s="109"/>
      <c r="U19" s="109"/>
      <c r="V19" s="110">
        <f t="shared" si="5"/>
        <v>10500</v>
      </c>
      <c r="X19" s="111"/>
      <c r="Y19" s="112"/>
      <c r="Z19" s="112"/>
      <c r="AA19" s="112"/>
      <c r="AB19" s="112"/>
      <c r="AC19" s="112"/>
      <c r="AD19" s="112"/>
      <c r="AE19" s="112"/>
      <c r="AF19" s="112"/>
      <c r="AG19" s="113"/>
    </row>
    <row r="20" spans="1:33" ht="15.6" x14ac:dyDescent="0.3">
      <c r="A20" s="186"/>
      <c r="B20" s="75" t="s">
        <v>31</v>
      </c>
      <c r="C20" s="39">
        <v>11</v>
      </c>
      <c r="D20" s="40">
        <v>1</v>
      </c>
      <c r="E20" s="40">
        <f>+C20*D20</f>
        <v>11</v>
      </c>
      <c r="F20" s="41"/>
      <c r="G20" s="76"/>
      <c r="H20" s="77"/>
      <c r="I20" s="40"/>
      <c r="J20" s="41"/>
      <c r="K20" s="43">
        <f>+C20/3*2</f>
        <v>7.333333333333333</v>
      </c>
      <c r="L20" s="44">
        <v>7</v>
      </c>
      <c r="M20" s="108">
        <v>2100</v>
      </c>
      <c r="N20" s="109">
        <f>+M20-200</f>
        <v>1900</v>
      </c>
      <c r="O20" s="109">
        <f t="shared" ref="O20:R20" si="9">+N20-200</f>
        <v>1700</v>
      </c>
      <c r="P20" s="109">
        <f t="shared" si="9"/>
        <v>1500</v>
      </c>
      <c r="Q20" s="109">
        <f t="shared" si="9"/>
        <v>1300</v>
      </c>
      <c r="R20" s="109">
        <f t="shared" si="9"/>
        <v>1100</v>
      </c>
      <c r="S20" s="109">
        <v>800</v>
      </c>
      <c r="T20" s="109"/>
      <c r="U20" s="109"/>
      <c r="V20" s="110">
        <f t="shared" si="5"/>
        <v>10400</v>
      </c>
      <c r="X20" s="111"/>
      <c r="Y20" s="112"/>
      <c r="Z20" s="112"/>
      <c r="AA20" s="112"/>
      <c r="AB20" s="112"/>
      <c r="AC20" s="112"/>
      <c r="AD20" s="112"/>
      <c r="AE20" s="112"/>
      <c r="AF20" s="112"/>
      <c r="AG20" s="113"/>
    </row>
    <row r="21" spans="1:33" ht="15.6" x14ac:dyDescent="0.3">
      <c r="A21" s="186"/>
      <c r="B21" s="181" t="s">
        <v>53</v>
      </c>
      <c r="C21" s="173">
        <v>3</v>
      </c>
      <c r="D21" s="86"/>
      <c r="E21" s="86"/>
      <c r="F21" s="87"/>
      <c r="G21" s="182"/>
      <c r="H21" s="183"/>
      <c r="I21" s="86"/>
      <c r="J21" s="87"/>
      <c r="K21" s="175"/>
      <c r="L21" s="176"/>
      <c r="M21" s="78" t="s">
        <v>27</v>
      </c>
      <c r="N21" s="120"/>
      <c r="O21" s="120"/>
      <c r="P21" s="120"/>
      <c r="Q21" s="120"/>
      <c r="R21" s="120"/>
      <c r="S21" s="120"/>
      <c r="T21" s="120"/>
      <c r="U21" s="120"/>
      <c r="V21" s="184"/>
      <c r="X21" s="111"/>
      <c r="Y21" s="112"/>
      <c r="Z21" s="112"/>
      <c r="AA21" s="112"/>
      <c r="AB21" s="112"/>
      <c r="AC21" s="112"/>
      <c r="AD21" s="112"/>
      <c r="AE21" s="112"/>
      <c r="AF21" s="112"/>
      <c r="AG21" s="113"/>
    </row>
    <row r="22" spans="1:33" ht="15.6" x14ac:dyDescent="0.3">
      <c r="A22" s="187"/>
      <c r="B22" s="114" t="s">
        <v>9</v>
      </c>
      <c r="C22" s="115">
        <f>SUM(C18:C21)</f>
        <v>25</v>
      </c>
      <c r="D22" s="53"/>
      <c r="E22" s="53"/>
      <c r="F22" s="54">
        <f>+SUM(E18:E20)</f>
        <v>22</v>
      </c>
      <c r="G22" s="116">
        <v>30000</v>
      </c>
      <c r="H22" s="117"/>
      <c r="I22" s="53"/>
      <c r="J22" s="54"/>
      <c r="K22" s="118"/>
      <c r="L22" s="54"/>
      <c r="M22" s="119"/>
      <c r="N22" s="120"/>
      <c r="O22" s="120"/>
      <c r="P22" s="120"/>
      <c r="Q22" s="120"/>
      <c r="R22" s="120"/>
      <c r="S22" s="120"/>
      <c r="T22" s="120"/>
      <c r="U22" s="120"/>
      <c r="V22" s="121">
        <f>SUM(V18:V20)</f>
        <v>30000</v>
      </c>
      <c r="X22" s="111"/>
      <c r="Y22" s="112"/>
      <c r="Z22" s="112"/>
      <c r="AA22" s="112"/>
      <c r="AB22" s="112"/>
      <c r="AC22" s="112"/>
      <c r="AD22" s="112"/>
      <c r="AE22" s="112"/>
      <c r="AF22" s="112"/>
      <c r="AG22" s="113"/>
    </row>
    <row r="23" spans="1:33" ht="18" x14ac:dyDescent="0.35">
      <c r="A23" s="122"/>
      <c r="B23" s="123"/>
      <c r="C23" s="124"/>
      <c r="D23" s="125"/>
      <c r="E23" s="125"/>
      <c r="F23" s="126"/>
      <c r="G23" s="127"/>
      <c r="H23" s="128"/>
      <c r="I23" s="125"/>
      <c r="J23" s="126"/>
      <c r="M23" s="129"/>
      <c r="N23" s="130"/>
      <c r="O23" s="130"/>
      <c r="P23" s="130"/>
      <c r="Q23" s="130"/>
      <c r="R23" s="130"/>
      <c r="S23" s="130"/>
      <c r="T23" s="130"/>
      <c r="U23" s="130"/>
      <c r="V23" s="131">
        <f>+V12+V17+V22</f>
        <v>87500</v>
      </c>
      <c r="X23" s="132"/>
      <c r="Y23" s="133"/>
      <c r="Z23" s="133"/>
      <c r="AA23" s="133"/>
      <c r="AB23" s="133"/>
      <c r="AC23" s="133"/>
      <c r="AD23" s="133"/>
      <c r="AE23" s="133"/>
      <c r="AF23" s="133"/>
      <c r="AG23" s="134">
        <f>+AG12+AG17</f>
        <v>57500</v>
      </c>
    </row>
    <row r="24" spans="1:33" ht="23.4" x14ac:dyDescent="0.45">
      <c r="A24" s="135" t="s">
        <v>32</v>
      </c>
      <c r="B24" s="136"/>
      <c r="C24" s="137">
        <f>+C12+C17+C22</f>
        <v>94</v>
      </c>
      <c r="D24" s="138"/>
      <c r="E24" s="138">
        <f>SUM(E7:E22)</f>
        <v>149</v>
      </c>
      <c r="F24" s="139"/>
      <c r="G24" s="140">
        <f>SUM(G7:G22)</f>
        <v>145000</v>
      </c>
      <c r="H24" s="141"/>
      <c r="I24" s="138"/>
      <c r="J24" s="139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>
        <f>+V23+AG23</f>
        <v>145000</v>
      </c>
    </row>
    <row r="27" spans="1:33" x14ac:dyDescent="0.3">
      <c r="A27" t="s">
        <v>33</v>
      </c>
      <c r="B27" t="s">
        <v>34</v>
      </c>
    </row>
    <row r="28" spans="1:33" x14ac:dyDescent="0.3">
      <c r="A28" t="s">
        <v>35</v>
      </c>
      <c r="B28" s="144">
        <v>45520</v>
      </c>
      <c r="AG28" s="4"/>
    </row>
    <row r="29" spans="1:33" x14ac:dyDescent="0.3">
      <c r="AG29" s="4"/>
    </row>
    <row r="30" spans="1:33" x14ac:dyDescent="0.3">
      <c r="A30" t="s">
        <v>50</v>
      </c>
      <c r="AE30" s="4"/>
    </row>
    <row r="31" spans="1:33" ht="15" thickBot="1" x14ac:dyDescent="0.35">
      <c r="A31" s="145"/>
      <c r="B31" s="146"/>
      <c r="C31" s="146"/>
      <c r="D31" s="147" t="s">
        <v>37</v>
      </c>
      <c r="Y31" s="4"/>
    </row>
    <row r="32" spans="1:33" ht="15" thickTop="1" x14ac:dyDescent="0.3">
      <c r="A32" s="148" t="s">
        <v>23</v>
      </c>
      <c r="B32" s="149" t="s">
        <v>38</v>
      </c>
      <c r="C32" s="149" t="s">
        <v>39</v>
      </c>
      <c r="D32" s="150">
        <v>12</v>
      </c>
    </row>
    <row r="33" spans="1:4" x14ac:dyDescent="0.3">
      <c r="A33" s="151" t="s">
        <v>24</v>
      </c>
      <c r="B33" s="152" t="s">
        <v>40</v>
      </c>
      <c r="C33" s="152"/>
      <c r="D33" s="153">
        <v>10</v>
      </c>
    </row>
    <row r="34" spans="1:4" x14ac:dyDescent="0.3">
      <c r="A34" s="151" t="s">
        <v>25</v>
      </c>
      <c r="B34" s="152" t="s">
        <v>41</v>
      </c>
      <c r="C34" s="152"/>
      <c r="D34" s="153">
        <v>14</v>
      </c>
    </row>
    <row r="35" spans="1:4" x14ac:dyDescent="0.3">
      <c r="A35" s="154" t="s">
        <v>42</v>
      </c>
      <c r="B35" s="155" t="s">
        <v>43</v>
      </c>
      <c r="C35" s="155"/>
      <c r="D35" s="156">
        <v>4</v>
      </c>
    </row>
    <row r="36" spans="1:4" x14ac:dyDescent="0.3">
      <c r="A36" s="154" t="s">
        <v>44</v>
      </c>
      <c r="B36" s="155" t="s">
        <v>45</v>
      </c>
      <c r="C36" s="155"/>
      <c r="D36" s="156">
        <v>7</v>
      </c>
    </row>
    <row r="37" spans="1:4" x14ac:dyDescent="0.3">
      <c r="A37" s="157" t="s">
        <v>9</v>
      </c>
      <c r="B37" s="158"/>
      <c r="C37" s="158"/>
      <c r="D37" s="159">
        <f>SUM(D32:D36)</f>
        <v>47</v>
      </c>
    </row>
    <row r="38" spans="1:4" x14ac:dyDescent="0.3">
      <c r="A38" s="148" t="s">
        <v>23</v>
      </c>
      <c r="B38" s="149" t="s">
        <v>38</v>
      </c>
      <c r="C38" s="149" t="s">
        <v>46</v>
      </c>
      <c r="D38" s="150">
        <v>5</v>
      </c>
    </row>
    <row r="39" spans="1:4" x14ac:dyDescent="0.3">
      <c r="A39" s="151" t="s">
        <v>24</v>
      </c>
      <c r="B39" s="152" t="s">
        <v>40</v>
      </c>
      <c r="C39" s="152"/>
      <c r="D39" s="153">
        <v>9</v>
      </c>
    </row>
    <row r="40" spans="1:4" x14ac:dyDescent="0.3">
      <c r="A40" s="151" t="s">
        <v>25</v>
      </c>
      <c r="B40" s="152" t="s">
        <v>41</v>
      </c>
      <c r="C40" s="152"/>
      <c r="D40" s="153">
        <v>8</v>
      </c>
    </row>
    <row r="41" spans="1:4" x14ac:dyDescent="0.3">
      <c r="A41" s="154" t="s">
        <v>47</v>
      </c>
      <c r="B41" s="155" t="s">
        <v>43</v>
      </c>
      <c r="C41" s="155"/>
      <c r="D41" s="153">
        <v>2</v>
      </c>
    </row>
    <row r="42" spans="1:4" x14ac:dyDescent="0.3">
      <c r="A42" s="160" t="s">
        <v>9</v>
      </c>
      <c r="B42" s="161"/>
      <c r="C42" s="161"/>
      <c r="D42" s="162">
        <f>SUM(D38:D41)</f>
        <v>24</v>
      </c>
    </row>
    <row r="43" spans="1:4" x14ac:dyDescent="0.3">
      <c r="A43" s="163" t="s">
        <v>29</v>
      </c>
      <c r="B43" s="164"/>
      <c r="C43" s="164" t="s">
        <v>48</v>
      </c>
      <c r="D43" s="165">
        <v>5</v>
      </c>
    </row>
    <row r="44" spans="1:4" x14ac:dyDescent="0.3">
      <c r="A44" s="166" t="s">
        <v>30</v>
      </c>
      <c r="B44" s="167"/>
      <c r="C44" s="167"/>
      <c r="D44" s="153">
        <v>6</v>
      </c>
    </row>
    <row r="45" spans="1:4" x14ac:dyDescent="0.3">
      <c r="A45" s="166" t="s">
        <v>31</v>
      </c>
      <c r="B45" s="167"/>
      <c r="C45" s="167"/>
      <c r="D45" s="153">
        <v>11</v>
      </c>
    </row>
    <row r="46" spans="1:4" x14ac:dyDescent="0.3">
      <c r="A46" s="168" t="s">
        <v>49</v>
      </c>
      <c r="B46" s="169"/>
      <c r="C46" s="169"/>
      <c r="D46" s="156">
        <v>3</v>
      </c>
    </row>
    <row r="47" spans="1:4" x14ac:dyDescent="0.3">
      <c r="A47" s="170" t="s">
        <v>9</v>
      </c>
      <c r="B47" s="171"/>
      <c r="C47" s="171"/>
      <c r="D47" s="172">
        <f>SUM(D43:D46)</f>
        <v>25</v>
      </c>
    </row>
  </sheetData>
  <mergeCells count="7">
    <mergeCell ref="A13:A17"/>
    <mergeCell ref="A18:A22"/>
    <mergeCell ref="C5:F5"/>
    <mergeCell ref="K5:L5"/>
    <mergeCell ref="M5:V5"/>
    <mergeCell ref="X5:AG5"/>
    <mergeCell ref="A7:A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40+60</vt:lpstr>
      <vt:lpstr>50+50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mdvorakova</dc:creator>
  <cp:lastModifiedBy>Veronika Mavercová</cp:lastModifiedBy>
  <dcterms:created xsi:type="dcterms:W3CDTF">2023-08-28T11:56:09Z</dcterms:created>
  <dcterms:modified xsi:type="dcterms:W3CDTF">2024-09-03T17:18:33Z</dcterms:modified>
</cp:coreProperties>
</file>